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windowHeight="6012" windowWidth="16608" xWindow="480" yWindow="2040"/>
  </bookViews>
  <sheets>
    <sheet name="FX" r:id="rId1" sheetId="25"/>
    <sheet name="Shcomp" r:id="rId2" sheetId="20"/>
    <sheet name="2823" r:id="rId3" sheetId="5"/>
    <sheet name="2822" r:id="rId4" sheetId="6"/>
    <sheet name="3147" r:id="rId5" sheetId="7"/>
    <sheet name="3188" r:id="rId6" sheetId="8"/>
    <sheet name="FXI" r:id="rId7" sheetId="12"/>
    <sheet name="CNXT" r:id="rId8" sheetId="11"/>
    <sheet name="ASHR" r:id="rId9" sheetId="9"/>
    <sheet name="ASHS" r:id="rId10" sheetId="10"/>
    <sheet name="Sheet1" r:id="rId11" sheetId="1"/>
    <sheet name="Sheet2" r:id="rId12" sheetId="26"/>
  </sheets>
  <definedNames>
    <definedName hidden="1" localSheetId="3" name="_xlnm._FilterDatabase">'2822'!$A$2:$M$67</definedName>
    <definedName hidden="1" localSheetId="2" name="_xlnm._FilterDatabase">'2823'!$A$2:$L$2</definedName>
    <definedName hidden="1" localSheetId="4" name="_xlnm._FilterDatabase">'3147'!$A$2:$L$67</definedName>
    <definedName hidden="1" localSheetId="9" name="_xlnm._FilterDatabase">ASHS!$A$2:$M$67</definedName>
    <definedName hidden="1" localSheetId="1" name="_xlnm._FilterDatabase">Shcomp!$A$6:$BK$6</definedName>
  </definedNames>
  <calcPr calcId="144525"/>
</workbook>
</file>

<file path=xl/calcChain.xml><?xml version="1.0" encoding="utf-8"?>
<calcChain xmlns="http://schemas.openxmlformats.org/spreadsheetml/2006/main">
  <c i="20" l="1" r="B201"/>
  <c i="20" r="B202"/>
  <c i="20" r="B203"/>
  <c i="20" r="B204"/>
  <c i="20" r="B205"/>
  <c i="10" r="A287"/>
  <c i="10" r="A288" s="1"/>
  <c i="10" r="A289" s="1"/>
  <c i="10" r="A290" s="1"/>
  <c i="9" r="A286"/>
  <c i="9" r="A287" s="1"/>
  <c i="9" r="A288" s="1"/>
  <c i="9" r="A289" s="1"/>
  <c i="11" r="A286"/>
  <c i="11" r="A287" s="1"/>
  <c i="11" r="A288" s="1"/>
  <c i="11" r="A289" s="1"/>
  <c i="12" r="A286"/>
  <c i="12" r="A287" s="1"/>
  <c i="12" r="A288" s="1"/>
  <c i="12" r="A289" s="1"/>
  <c i="8" r="A280"/>
  <c i="8" r="A281" s="1"/>
  <c i="8" r="A282" s="1"/>
  <c i="8" r="A283" s="1"/>
  <c i="7" r="A280"/>
  <c i="7" r="A281" s="1"/>
  <c i="7" r="A282" s="1"/>
  <c i="7" r="A283" s="1"/>
  <c i="6" r="A279"/>
  <c i="6" r="A280" s="1"/>
  <c i="6" r="A281" s="1"/>
  <c i="6" r="A282" s="1"/>
  <c i="5" r="A281"/>
  <c i="5" r="A282" s="1"/>
  <c i="5" r="A283" s="1"/>
  <c i="5" r="A280"/>
  <c i="20" r="A202"/>
  <c i="20" r="A203" s="1"/>
  <c i="20" r="A204" s="1"/>
  <c i="20" r="A205" s="1"/>
  <c i="25" r="B143"/>
  <c i="25" r="B144"/>
  <c i="25" r="B145"/>
  <c i="25" r="B146"/>
  <c i="25" r="A143"/>
  <c i="25" r="A144" s="1"/>
  <c i="25" r="A145" s="1"/>
  <c i="25" r="A146" s="1"/>
  <c i="25" r="B142"/>
  <c i="11" l="1" r="I284"/>
  <c i="11" r="H284"/>
  <c i="10" r="I285"/>
  <c i="9" r="I284"/>
  <c i="12" r="G284"/>
  <c i="20" l="1" r="S200"/>
  <c i="20" r="T200"/>
  <c i="20" r="U200"/>
  <c i="20" r="W200" s="1"/>
  <c i="20" r="V200"/>
  <c i="20" r="AF200" s="1"/>
  <c i="20" r="X200"/>
  <c i="20" r="AA200"/>
  <c i="20" r="AB200"/>
  <c i="20" r="AC200"/>
  <c i="20" r="AD200"/>
  <c i="20" r="AE200"/>
  <c i="20" r="AG200"/>
  <c i="20" r="AH200"/>
  <c i="20" r="AI200"/>
  <c i="20" r="AJ200"/>
  <c i="20" r="AK200"/>
  <c i="20" r="AL200"/>
  <c i="20" r="AM200"/>
  <c i="20" r="AN200"/>
  <c i="20" r="AO200"/>
  <c i="20" r="AP200"/>
  <c i="20" r="AQ200"/>
  <c i="20" r="AR200"/>
  <c i="20" r="AS200"/>
  <c i="20" r="AT200"/>
  <c i="20" r="AU200"/>
  <c i="20" r="AV200"/>
  <c i="20" r="AW200"/>
  <c i="20" r="AX200"/>
  <c i="20" r="AY200"/>
  <c i="20" r="AZ200"/>
  <c i="20" r="BA200"/>
  <c i="20" r="BB200"/>
  <c i="20" r="BC200"/>
  <c i="20" r="BD200"/>
  <c i="20" r="BE200"/>
  <c i="20" r="BF200"/>
  <c i="20" r="BK200" s="1"/>
  <c i="20" r="BG200"/>
  <c i="20" r="BH200"/>
  <c i="20" r="BI200"/>
  <c i="20" r="BJ200"/>
  <c i="20" l="1" r="Y200"/>
  <c i="10" r="M285"/>
  <c i="10" r="L285"/>
  <c i="10" r="D285" s="1"/>
  <c i="10" r="I284"/>
  <c i="10" r="C285"/>
  <c i="9" r="G284"/>
  <c i="9" r="H284"/>
  <c i="25" r="M141"/>
  <c i="25" r="K141"/>
  <c i="25" r="I141"/>
  <c i="8" r="H278" s="1"/>
  <c i="25" r="D141"/>
  <c i="12" r="D283"/>
  <c i="12" r="J283"/>
  <c i="12" r="K283"/>
  <c i="12" r="J284"/>
  <c i="12" r="K284"/>
  <c i="12" r="F282"/>
  <c i="12" r="G282"/>
  <c i="12" r="G283"/>
  <c i="12" r="F283"/>
  <c i="12" r="D284"/>
  <c i="12" r="F284" s="1"/>
  <c i="12" r="C283"/>
  <c i="12" r="C284"/>
  <c i="8" r="G278"/>
  <c i="8" r="I278"/>
  <c i="8" r="C278"/>
  <c i="8" r="D278"/>
  <c i="8" r="E278"/>
  <c i="8" r="M278"/>
  <c i="8" r="L278"/>
  <c i="9" r="M284"/>
  <c i="9" r="L284"/>
  <c i="9" r="D284" s="1"/>
  <c i="9" r="E284" s="1"/>
  <c i="9" r="I283"/>
  <c i="9" r="C284"/>
  <c i="11" r="G284"/>
  <c i="11" r="I283"/>
  <c i="11" r="C284"/>
  <c i="11" r="D284"/>
  <c i="11" r="M284"/>
  <c i="11" r="L284"/>
  <c i="7" r="K278"/>
  <c i="7" r="F278"/>
  <c i="7" r="G278"/>
  <c i="7" r="H278"/>
  <c i="7" r="D278"/>
  <c i="7" r="C278"/>
  <c i="6" r="G277"/>
  <c i="6" r="H277"/>
  <c i="6" r="I277"/>
  <c i="6" r="C277"/>
  <c i="6" r="D277"/>
  <c i="6" r="E277"/>
  <c i="6" r="M277"/>
  <c i="6" r="L277"/>
  <c i="5" r="L278"/>
  <c i="5" r="K278"/>
  <c i="5" r="G278"/>
  <c i="5" r="H278"/>
  <c i="5" r="C278"/>
  <c i="5" r="D278"/>
  <c i="5" r="F278" s="1"/>
  <c i="10" l="1" r="E285"/>
  <c i="10" r="H285"/>
  <c i="10" r="G285"/>
  <c i="11" r="E284"/>
  <c i="20" r="S199"/>
  <c i="20" r="T199"/>
  <c i="20" r="U199"/>
  <c i="20" r="W199" s="1"/>
  <c i="20" r="V199"/>
  <c i="20" r="AF199" s="1"/>
  <c i="20" r="X199"/>
  <c i="20" r="AA199"/>
  <c i="20" r="AB199"/>
  <c i="20" r="AC199"/>
  <c i="20" r="AE199"/>
  <c i="20" r="AG199"/>
  <c i="20" r="AH199"/>
  <c i="20" r="AI199"/>
  <c i="20" r="AJ199"/>
  <c i="20" r="AK199"/>
  <c i="20" r="AL199"/>
  <c i="20" r="AM199"/>
  <c i="20" r="AN199"/>
  <c i="20" r="AO199"/>
  <c i="20" r="AP199"/>
  <c i="20" r="AQ199"/>
  <c i="20" r="AR199"/>
  <c i="20" r="AS199"/>
  <c i="20" r="AT199"/>
  <c i="20" r="AU199"/>
  <c i="20" r="AV199"/>
  <c i="20" r="AX199"/>
  <c i="20" r="AY199"/>
  <c i="20" r="AZ199"/>
  <c i="20" r="BA199"/>
  <c i="20" r="BB199"/>
  <c i="20" r="BC199"/>
  <c i="20" r="BD199"/>
  <c i="20" r="BE199"/>
  <c i="20" r="BF199"/>
  <c i="20" r="BG199"/>
  <c i="20" r="BH199"/>
  <c i="20" r="BI199"/>
  <c i="20" r="BJ199"/>
  <c i="20" r="BK199"/>
  <c i="25" r="I140"/>
  <c i="25" r="K140"/>
  <c i="25" r="M140"/>
  <c i="20" l="1" r="AD199"/>
  <c i="20" r="Y199"/>
  <c i="20" r="AW199"/>
  <c i="25" r="D140"/>
  <c i="10" r="H284"/>
  <c i="10" r="G284"/>
  <c i="10" r="M284"/>
  <c i="10" r="L284"/>
  <c i="10" r="I283"/>
  <c i="10" r="C284"/>
  <c i="10" r="D284"/>
  <c i="10" r="E284" s="1"/>
  <c i="9" r="G283"/>
  <c i="9" r="H283"/>
  <c i="9" r="I282"/>
  <c i="9" r="C283"/>
  <c i="9" r="D283"/>
  <c i="9" r="E283"/>
  <c i="9" r="M283"/>
  <c i="9" r="L283"/>
  <c i="8" r="M277"/>
  <c i="8" r="L277"/>
  <c i="8" r="I277"/>
  <c i="8" r="C277"/>
  <c i="8" r="D277"/>
  <c i="8" r="H277" s="1"/>
  <c i="11" r="G283"/>
  <c i="11" r="H283"/>
  <c i="11" r="I282"/>
  <c i="11" r="C283"/>
  <c i="11" r="D283"/>
  <c i="11" r="E283" s="1"/>
  <c i="11" r="M283"/>
  <c i="11" r="L283"/>
  <c i="7" r="K277"/>
  <c i="7" r="D277" s="1"/>
  <c i="7" r="H277"/>
  <c i="7" r="C277"/>
  <c i="6" r="G276"/>
  <c i="6" r="H276"/>
  <c i="6" r="I276"/>
  <c i="6" r="C276"/>
  <c i="6" r="D276"/>
  <c i="6" r="E276" s="1"/>
  <c i="6" r="M276"/>
  <c i="6" r="L276"/>
  <c i="5" r="L277"/>
  <c i="5" r="K277"/>
  <c i="5" r="D277" s="1"/>
  <c i="5" r="H277"/>
  <c i="5" r="C277"/>
  <c i="8" l="1" r="G277"/>
  <c i="8" r="E277"/>
  <c i="7" r="F277"/>
  <c i="7" r="G277"/>
  <c i="5" r="F277"/>
  <c i="5" r="G277"/>
  <c i="20" r="S198"/>
  <c i="20" r="T198"/>
  <c i="20" r="U198"/>
  <c i="20" r="W198" s="1"/>
  <c i="20" r="V198"/>
  <c i="20" r="AF198" s="1"/>
  <c i="20" r="X198"/>
  <c i="20" r="Y198"/>
  <c i="20" r="AB198"/>
  <c i="20" r="AC198"/>
  <c i="20" r="AD198"/>
  <c i="20" r="AG198"/>
  <c i="20" r="AH198"/>
  <c i="20" r="AI198"/>
  <c i="20" r="AJ198"/>
  <c i="20" r="AK198"/>
  <c i="20" r="AL198"/>
  <c i="20" r="AM198"/>
  <c i="20" r="AN198"/>
  <c i="20" r="AO198"/>
  <c i="20" r="AP198"/>
  <c i="20" r="AQ198"/>
  <c i="20" r="AR198"/>
  <c i="20" r="AS198"/>
  <c i="20" r="AT198"/>
  <c i="20" r="AU198"/>
  <c i="20" r="AV198"/>
  <c i="20" r="AW198"/>
  <c i="20" r="AX198"/>
  <c i="20" r="AY198"/>
  <c i="20" r="AZ198"/>
  <c i="20" r="BA198"/>
  <c i="20" r="BB198"/>
  <c i="20" r="BC198"/>
  <c i="20" r="BD198"/>
  <c i="20" r="BE198"/>
  <c i="20" r="BF198"/>
  <c i="20" r="BK198" s="1"/>
  <c i="20" r="BG198"/>
  <c i="20" r="BH198"/>
  <c i="20" r="BI198"/>
  <c i="20" r="BJ198"/>
  <c i="12" r="K282"/>
  <c i="12" r="J282"/>
  <c i="12" r="D282" s="1"/>
  <c i="12" r="G281"/>
  <c i="12" r="C282"/>
  <c i="10" r="H283"/>
  <c i="10" r="H282"/>
  <c i="12" r="F281"/>
  <c i="12" r="F280"/>
  <c i="11" r="H281"/>
  <c i="9" r="H282"/>
  <c i="9" r="H281"/>
  <c i="10" r="I282"/>
  <c i="10" r="M283"/>
  <c i="10" r="L283"/>
  <c i="10" r="D283" s="1"/>
  <c i="10" r="E283" s="1"/>
  <c i="10" r="C283"/>
  <c i="10" r="I281"/>
  <c i="10" r="H281"/>
  <c i="25" r="K139"/>
  <c i="25" r="I139"/>
  <c i="25" r="K138"/>
  <c i="25" r="I138"/>
  <c i="25" r="M138"/>
  <c i="25" r="M139"/>
  <c i="11" r="H282" s="1"/>
  <c i="11" r="G282"/>
  <c i="11" r="I281"/>
  <c i="11" r="C282"/>
  <c i="11" r="D282"/>
  <c i="11" r="E282" s="1"/>
  <c i="10" r="M282"/>
  <c i="10" r="L282"/>
  <c i="10" r="D282" s="1"/>
  <c i="10" r="C282"/>
  <c i="9" r="M282"/>
  <c i="9" r="L282"/>
  <c i="8" r="M276"/>
  <c i="8" r="L276"/>
  <c i="8" r="I276"/>
  <c i="8" r="C276"/>
  <c i="8" r="D276"/>
  <c i="7" r="F276"/>
  <c i="7" r="G276"/>
  <c i="7" r="H276"/>
  <c i="7" r="C276"/>
  <c i="7" r="D276"/>
  <c i="6" r="G275"/>
  <c i="6" r="H275"/>
  <c i="6" r="I275"/>
  <c i="6" r="C275"/>
  <c i="6" r="D275"/>
  <c i="6" r="E275" s="1"/>
  <c i="5" r="F276"/>
  <c i="5" r="G276"/>
  <c i="5" r="F275"/>
  <c i="5" r="G275"/>
  <c i="5" r="H276"/>
  <c i="5" r="C276"/>
  <c i="5" r="D276"/>
  <c i="25" r="D138"/>
  <c i="25" r="D139"/>
  <c i="9" r="I281"/>
  <c i="9" r="C282"/>
  <c i="9" r="D282"/>
  <c i="9" r="E282" s="1"/>
  <c i="11" r="M282"/>
  <c i="11" r="L282"/>
  <c i="7" r="K276"/>
  <c i="6" r="M275"/>
  <c i="6" r="L275"/>
  <c i="5" r="L275"/>
  <c i="5" r="L276"/>
  <c i="5" r="K276"/>
  <c i="20" l="1" r="AE198"/>
  <c i="20" r="AA198"/>
  <c i="10" r="G282"/>
  <c i="10" r="E282"/>
  <c i="10" r="G283"/>
  <c i="8" r="H276"/>
  <c i="9" r="G282"/>
  <c i="8" r="E276"/>
  <c i="8" r="G276"/>
  <c i="20" r="S197"/>
  <c i="20" r="T197"/>
  <c i="20" r="U197"/>
  <c i="20" r="V197"/>
  <c i="20" r="W197" s="1"/>
  <c i="20" r="X197"/>
  <c i="20" r="AB197"/>
  <c i="20" r="AC197"/>
  <c i="20" r="AE197"/>
  <c i="20" r="AG197"/>
  <c i="20" r="AH197"/>
  <c i="20" r="AI197"/>
  <c i="20" r="AJ197"/>
  <c i="20" r="AK197"/>
  <c i="20" r="AL197"/>
  <c i="20" r="AM197"/>
  <c i="20" r="AN197"/>
  <c i="20" r="AO197"/>
  <c i="20" r="AP197"/>
  <c i="20" r="AQ197"/>
  <c i="20" r="AR197"/>
  <c i="20" r="AS197"/>
  <c i="20" r="AT197"/>
  <c i="20" r="AU197"/>
  <c i="20" r="AV197"/>
  <c i="20" r="AX197"/>
  <c i="20" r="AY197"/>
  <c i="20" r="AZ197"/>
  <c i="20" r="BA197"/>
  <c i="20" r="BB197"/>
  <c i="20" r="BC197"/>
  <c i="20" r="BD197"/>
  <c i="20" r="BE197"/>
  <c i="20" r="BF197"/>
  <c i="20" r="BK197" s="1"/>
  <c i="20" r="BG197"/>
  <c i="20" r="BH197"/>
  <c i="20" r="BI197"/>
  <c i="20" r="BJ197"/>
  <c i="9" r="G281"/>
  <c i="9" r="I280"/>
  <c i="9" r="C281"/>
  <c i="9" r="D281"/>
  <c i="9" r="E281" s="1"/>
  <c i="12" r="G280"/>
  <c i="12" r="C281"/>
  <c i="12" r="D281"/>
  <c i="12" r="K281"/>
  <c i="12" r="J281"/>
  <c i="8" r="G275"/>
  <c i="8" r="H275"/>
  <c i="8" r="I275"/>
  <c i="8" r="C275"/>
  <c i="8" r="D275"/>
  <c i="8" r="E275"/>
  <c i="8" r="M275"/>
  <c i="8" r="L275"/>
  <c i="9" r="M281"/>
  <c i="9" r="L281"/>
  <c i="11" r="G281"/>
  <c i="11" r="I280"/>
  <c i="11" r="C281"/>
  <c i="11" r="D281"/>
  <c i="11" r="E281" s="1"/>
  <c i="11" r="M281"/>
  <c i="11" r="L281"/>
  <c i="7" r="K275"/>
  <c i="7" r="G275"/>
  <c i="7" r="H275"/>
  <c i="7" r="C275"/>
  <c i="7" r="D275"/>
  <c i="7" r="F275" s="1"/>
  <c i="6" r="G274"/>
  <c i="6" r="H274"/>
  <c i="6" r="I274"/>
  <c i="6" r="C274"/>
  <c i="6" r="D274"/>
  <c i="6" r="E274" s="1"/>
  <c i="5" r="H275"/>
  <c i="5" r="C275"/>
  <c i="5" r="D275"/>
  <c i="6" r="M263"/>
  <c i="6" r="M264"/>
  <c i="6" r="M265"/>
  <c i="6" r="M266"/>
  <c i="6" r="M267"/>
  <c i="6" r="M268"/>
  <c i="6" r="M269"/>
  <c i="6" r="M270"/>
  <c i="6" r="M271"/>
  <c i="6" r="M272"/>
  <c i="6" r="M273"/>
  <c i="6" r="M274"/>
  <c i="6" r="L274"/>
  <c i="5" r="K275"/>
  <c i="20" l="1" r="AD197"/>
  <c i="20" r="Y197"/>
  <c i="20" r="AW197"/>
  <c i="20" r="AA197"/>
  <c i="20" r="AF197"/>
  <c i="25" r="K137"/>
  <c i="25" r="I137"/>
  <c i="25" r="M137"/>
  <c i="20" l="1" r="AW196"/>
  <c i="20" r="AV196"/>
  <c i="20" r="S196"/>
  <c i="20" r="T196"/>
  <c i="20" r="U196"/>
  <c i="20" r="V196"/>
  <c i="20" r="W196" s="1"/>
  <c i="20" r="X196"/>
  <c i="20" r="AA196"/>
  <c i="20" r="AB196"/>
  <c i="20" r="AC196"/>
  <c i="20" r="AE196"/>
  <c i="20" r="AF196"/>
  <c i="20" r="AG196"/>
  <c i="20" r="AH196"/>
  <c i="20" r="AI196"/>
  <c i="20" r="AJ196"/>
  <c i="20" r="AK196"/>
  <c i="20" r="AL196"/>
  <c i="20" r="AM196"/>
  <c i="20" r="AN196"/>
  <c i="20" r="AO196"/>
  <c i="20" r="AP196"/>
  <c i="20" r="AQ196"/>
  <c i="20" r="AR196"/>
  <c i="20" r="AS196"/>
  <c i="20" r="AT196"/>
  <c i="20" r="AU196"/>
  <c i="20" r="AX196"/>
  <c i="20" r="AY196"/>
  <c i="20" r="AZ196"/>
  <c i="20" r="BA196"/>
  <c i="20" r="BB196"/>
  <c i="20" r="BC196"/>
  <c i="20" r="BD196"/>
  <c i="20" r="BE196"/>
  <c i="20" r="BF196"/>
  <c i="20" r="BG196"/>
  <c i="20" r="BK196" s="1"/>
  <c i="20" r="BH196"/>
  <c i="20" r="BI196"/>
  <c i="20" r="BJ196"/>
  <c i="10" r="M281"/>
  <c i="10" r="L281"/>
  <c i="10" r="C281"/>
  <c i="10" r="D281"/>
  <c i="10" r="E281" s="1"/>
  <c i="9" r="L280"/>
  <c i="9" r="D280" s="1"/>
  <c i="9" r="G280" s="1"/>
  <c i="9" r="M280"/>
  <c i="11" r="L280"/>
  <c i="11" r="G280"/>
  <c i="11" r="C280"/>
  <c i="11" r="D280"/>
  <c i="11" r="H280" s="1"/>
  <c i="11" r="M280"/>
  <c i="12" r="K280"/>
  <c i="12" r="J280"/>
  <c i="12" r="D280" s="1"/>
  <c i="12" r="C280"/>
  <c i="8" r="G274"/>
  <c i="8" r="H274"/>
  <c i="8" r="I274"/>
  <c i="8" r="C274"/>
  <c i="8" r="D274"/>
  <c i="8" r="E274"/>
  <c i="8" r="C273"/>
  <c i="8" r="D273"/>
  <c i="8" r="E273"/>
  <c i="8" r="M274"/>
  <c i="8" r="L274"/>
  <c i="7" r="F274"/>
  <c i="7" r="G274"/>
  <c i="7" r="H274"/>
  <c i="7" r="C274"/>
  <c i="7" r="D274"/>
  <c i="7" r="K274"/>
  <c i="6" r="G273"/>
  <c i="6" r="H273"/>
  <c i="6" r="I273"/>
  <c i="6" r="C273"/>
  <c i="6" r="D273"/>
  <c i="6" r="E273" s="1"/>
  <c i="6" r="L273"/>
  <c i="5" r="D274"/>
  <c i="5" r="L274"/>
  <c i="5" r="K274"/>
  <c i="5" r="F274"/>
  <c i="5" r="G274"/>
  <c i="5" r="H274"/>
  <c i="5" r="C274"/>
  <c i="25" r="D137"/>
  <c i="9" r="C280"/>
  <c i="20" l="1" r="AD196"/>
  <c i="20" r="Y196"/>
  <c i="10" r="G281"/>
  <c i="9" r="E280"/>
  <c i="9" r="H280"/>
  <c i="11" r="E280"/>
  <c i="20" r="B196"/>
  <c i="20" r="B197"/>
  <c i="20" r="B198"/>
  <c i="20" r="B199"/>
  <c i="20" r="B200"/>
  <c i="25" r="B137"/>
  <c i="25" r="B138"/>
  <c i="25" r="B139"/>
  <c i="25" r="B140"/>
  <c i="25" r="B141"/>
  <c i="7" r="L278"/>
  <c i="7" r="L277"/>
  <c i="7" r="L276"/>
  <c i="7" r="L275"/>
  <c i="7" r="L274"/>
  <c i="25" r="I136"/>
  <c i="10" r="I280"/>
  <c i="9" r="I279"/>
  <c i="11" r="I279"/>
  <c i="12" r="G279"/>
  <c i="20" l="1" r="S195"/>
  <c i="20" r="T195"/>
  <c i="20" r="U195"/>
  <c i="20" r="V195"/>
  <c i="20" r="W195" s="1"/>
  <c i="20" r="X195"/>
  <c i="20" r="AA195"/>
  <c i="20" r="AB195"/>
  <c i="20" r="AC195"/>
  <c i="20" r="AE195"/>
  <c i="20" r="AF195"/>
  <c i="20" r="AG195"/>
  <c i="20" r="AH195"/>
  <c i="20" r="AI195"/>
  <c i="20" r="AJ195"/>
  <c i="20" r="AK195"/>
  <c i="20" r="AL195"/>
  <c i="20" r="AM195"/>
  <c i="20" r="AN195"/>
  <c i="20" r="AO195"/>
  <c i="20" r="AP195"/>
  <c i="20" r="AQ195"/>
  <c i="20" r="AR195"/>
  <c i="20" r="AS195"/>
  <c i="20" r="AT195"/>
  <c i="20" r="AU195"/>
  <c i="20" r="AV195"/>
  <c i="20" r="AW195"/>
  <c i="20" r="AX195"/>
  <c i="20" r="AY195"/>
  <c i="20" r="AZ195"/>
  <c i="20" r="BA195"/>
  <c i="20" r="BB195"/>
  <c i="20" r="BC195"/>
  <c i="20" r="BD195"/>
  <c i="20" r="BE195"/>
  <c i="20" r="BF195"/>
  <c i="20" r="BG195"/>
  <c i="20" r="BH195"/>
  <c i="20" r="BI195"/>
  <c i="20" r="BK195" s="1"/>
  <c i="20" r="BJ195"/>
  <c i="25" r="K136"/>
  <c i="25" r="M136"/>
  <c i="25" r="D136"/>
  <c i="5" r="F273"/>
  <c i="5" r="G273"/>
  <c i="5" r="H273"/>
  <c i="5" r="C273"/>
  <c i="5" r="D273"/>
  <c i="5" r="L273"/>
  <c i="5" r="K273"/>
  <c i="6" r="L272"/>
  <c i="6" r="H272"/>
  <c i="6" r="I272"/>
  <c i="6" r="C272"/>
  <c i="6" r="D272"/>
  <c i="6" r="G272" s="1"/>
  <c i="6" r="E272"/>
  <c i="7" r="L273"/>
  <c i="7" r="K273"/>
  <c i="7" r="G273"/>
  <c i="7" r="H273"/>
  <c i="7" r="C273"/>
  <c i="7" r="D273"/>
  <c i="7" r="F273" s="1"/>
  <c i="8" r="M273"/>
  <c i="8" r="L273"/>
  <c i="8" r="H273"/>
  <c i="8" r="I273"/>
  <c i="8" r="G273"/>
  <c i="12" r="F276"/>
  <c i="12" r="D279"/>
  <c i="12" r="F279"/>
  <c i="12" r="K279"/>
  <c i="12" r="J279"/>
  <c i="12" r="G278"/>
  <c i="12" r="C279"/>
  <c i="11" r="L279"/>
  <c i="11" r="I278"/>
  <c i="11" r="C279"/>
  <c i="11" r="D279"/>
  <c i="11" r="E279" s="1"/>
  <c i="11" r="M279"/>
  <c i="9" r="M279"/>
  <c i="9" r="L279"/>
  <c i="9" r="D279" s="1"/>
  <c i="9" r="H279" s="1"/>
  <c i="9" r="I278"/>
  <c i="9" r="C279"/>
  <c i="10" r="M280"/>
  <c i="10" r="L280"/>
  <c i="10" r="G280"/>
  <c i="10" r="I279"/>
  <c i="10" r="D280"/>
  <c i="10" r="E280"/>
  <c i="10" r="D279"/>
  <c i="10" r="E279"/>
  <c i="10" r="C280"/>
  <c i="9" l="1" r="E279"/>
  <c i="11" r="H279"/>
  <c i="10" r="H280"/>
  <c i="20" r="AD195"/>
  <c i="20" r="Y195"/>
  <c i="11" r="G279"/>
  <c i="9" r="G279"/>
  <c i="10" r="H279"/>
  <c i="10" r="L279"/>
  <c i="10" r="M279"/>
  <c i="10" r="I277"/>
  <c i="10" r="I278"/>
  <c i="10" r="G278"/>
  <c i="10" r="H278"/>
  <c i="10" r="C279"/>
  <c i="20" r="AH194"/>
  <c i="20" r="S194"/>
  <c i="20" r="T194"/>
  <c i="20" r="U194"/>
  <c i="20" r="V194"/>
  <c i="20" r="W194" s="1"/>
  <c i="20" r="X194"/>
  <c i="20" r="AA194"/>
  <c i="20" r="AB194"/>
  <c i="20" r="AC194"/>
  <c i="20" r="AE194"/>
  <c i="20" r="AG194"/>
  <c i="20" r="AI194"/>
  <c i="20" r="AJ194"/>
  <c i="20" r="AK194"/>
  <c i="20" r="AL194"/>
  <c i="20" r="AM194"/>
  <c i="20" r="AN194"/>
  <c i="20" r="AO194"/>
  <c i="20" r="AP194"/>
  <c i="20" r="AQ194"/>
  <c i="20" r="AR194"/>
  <c i="20" r="AS194"/>
  <c i="20" r="AT194"/>
  <c i="20" r="AU194"/>
  <c i="20" r="AV194"/>
  <c i="20" r="AW194"/>
  <c i="20" r="AX194"/>
  <c i="20" r="AY194"/>
  <c i="20" r="AZ194"/>
  <c i="20" r="BA194"/>
  <c i="20" r="BB194"/>
  <c i="20" r="BC194"/>
  <c i="20" r="BD194"/>
  <c i="20" r="BE194"/>
  <c i="20" r="BF194"/>
  <c i="20" r="BG194"/>
  <c i="20" r="BH194"/>
  <c i="20" r="BI194"/>
  <c i="20" r="BK194" s="1"/>
  <c i="20" r="BJ194"/>
  <c i="25" r="K135"/>
  <c i="25" r="I135"/>
  <c i="25" r="M135"/>
  <c i="25" r="D135"/>
  <c i="12" r="K278"/>
  <c i="12" r="K277"/>
  <c i="12" r="J278"/>
  <c i="12" r="G277"/>
  <c i="12" r="C278"/>
  <c i="12" r="D278"/>
  <c i="12" r="F278" s="1"/>
  <c i="8" r="G272"/>
  <c i="8" r="H272"/>
  <c i="8" r="I272"/>
  <c i="8" r="C272"/>
  <c i="8" r="D272"/>
  <c i="8" r="E272"/>
  <c i="8" r="M272"/>
  <c i="8" r="L272"/>
  <c i="9" r="M278"/>
  <c i="9" r="L278"/>
  <c i="9" r="H278"/>
  <c i="9" r="I277"/>
  <c i="9" r="C278"/>
  <c i="9" r="D278"/>
  <c i="9" r="E278" s="1"/>
  <c i="11" r="G278"/>
  <c i="11" r="H278"/>
  <c i="11" r="I277"/>
  <c i="11" r="C278"/>
  <c i="11" r="D278"/>
  <c i="11" r="E278" s="1"/>
  <c i="11" r="M278"/>
  <c i="11" r="L278"/>
  <c i="7" r="L272"/>
  <c i="7" r="K272"/>
  <c i="7" r="H272"/>
  <c i="7" r="C272"/>
  <c i="7" r="D272"/>
  <c i="7" r="G272" s="1"/>
  <c i="6" r="G271"/>
  <c i="6" r="H271"/>
  <c i="6" r="I271"/>
  <c i="6" r="C271"/>
  <c i="6" r="D271"/>
  <c i="6" r="E271" s="1"/>
  <c i="5" r="F272"/>
  <c i="5" r="G272"/>
  <c i="5" r="H272"/>
  <c i="5" r="C272"/>
  <c i="5" r="D272"/>
  <c i="6" r="L271"/>
  <c i="6" r="L270"/>
  <c i="5" r="L272"/>
  <c i="5" r="K272"/>
  <c i="10" l="1" r="G279"/>
  <c i="20" r="AD194"/>
  <c i="20" r="Y194"/>
  <c i="20" r="AF194"/>
  <c i="9" r="G278"/>
  <c i="7" r="F272"/>
  <c i="20" r="S193"/>
  <c i="20" r="T193"/>
  <c i="20" r="U193"/>
  <c i="20" r="W193" s="1"/>
  <c i="20" r="V193"/>
  <c i="20" r="X193"/>
  <c i="20" r="Y193"/>
  <c i="20" r="AB193"/>
  <c i="20" r="AC193"/>
  <c i="20" r="AD193"/>
  <c i="20" r="AF193"/>
  <c i="20" r="AG193"/>
  <c i="20" r="AH193"/>
  <c i="20" r="AI193"/>
  <c i="20" r="AJ193"/>
  <c i="20" r="AK193"/>
  <c i="20" r="AL193"/>
  <c i="20" r="AM193"/>
  <c i="20" r="AN193"/>
  <c i="20" r="AO193"/>
  <c i="20" r="AP193"/>
  <c i="20" r="AQ193"/>
  <c i="20" r="AR193"/>
  <c i="20" r="AS193"/>
  <c i="20" r="AT193"/>
  <c i="20" r="AU193"/>
  <c i="20" r="AV193"/>
  <c i="20" r="AW193"/>
  <c i="20" r="AX193"/>
  <c i="20" r="AZ193"/>
  <c i="20" r="BA193"/>
  <c i="20" r="BB193"/>
  <c i="20" r="BC193"/>
  <c i="20" r="BD193"/>
  <c i="20" r="BE193"/>
  <c i="20" r="BF193"/>
  <c i="20" r="BK193" s="1"/>
  <c i="20" r="BG193"/>
  <c i="20" r="BH193"/>
  <c i="20" r="BI193"/>
  <c i="20" r="BJ193"/>
  <c i="20" l="1" r="AY193"/>
  <c i="20" r="AE193"/>
  <c i="20" r="AA193"/>
  <c i="25" r="M134"/>
  <c i="25" r="K134"/>
  <c i="25" r="I134"/>
  <c i="25" r="D134"/>
  <c i="12" r="J277"/>
  <c i="10" r="E276"/>
  <c i="10" r="H276"/>
  <c i="10" r="H277"/>
  <c i="10" r="M277"/>
  <c i="10" r="M278"/>
  <c i="10" r="L277"/>
  <c i="10" r="D277" s="1"/>
  <c i="10" r="G277" s="1"/>
  <c i="10" r="L278"/>
  <c i="10" r="D278" s="1"/>
  <c i="10" r="I276"/>
  <c i="10" r="C277"/>
  <c i="10" r="C278"/>
  <c i="9" r="E277"/>
  <c i="9" r="G277"/>
  <c i="9" r="H277"/>
  <c i="9" r="I276"/>
  <c i="9" r="C277"/>
  <c i="9" r="D277"/>
  <c i="11" r="G277"/>
  <c i="11" r="H277"/>
  <c i="11" r="I276"/>
  <c i="11" r="C277"/>
  <c i="11" r="D277"/>
  <c i="11" r="E277" s="1"/>
  <c i="12" r="F277"/>
  <c i="12" r="G276"/>
  <c i="12" r="C277"/>
  <c i="12" r="D277"/>
  <c i="8" r="G271"/>
  <c i="8" r="H271"/>
  <c i="8" r="I271"/>
  <c i="8" r="E271"/>
  <c i="8" r="C271"/>
  <c i="8" r="D271"/>
  <c i="7" r="F271"/>
  <c i="7" r="G271"/>
  <c i="7" r="H271"/>
  <c i="7" r="C271"/>
  <c i="7" r="D271"/>
  <c i="6" r="I270"/>
  <c i="6" r="C270"/>
  <c i="6" r="D270"/>
  <c i="6" r="G270" s="1"/>
  <c i="5" r="F271"/>
  <c i="5" r="G271"/>
  <c i="5" r="H271"/>
  <c i="5" r="D271"/>
  <c i="5" r="C271"/>
  <c i="8" r="M271"/>
  <c i="8" r="L271"/>
  <c i="9" r="M277"/>
  <c i="9" r="L277"/>
  <c i="11" r="L277"/>
  <c i="11" r="M277"/>
  <c i="7" r="L271"/>
  <c i="7" r="K271"/>
  <c i="5" r="L271"/>
  <c i="5" r="K271"/>
  <c i="6" l="1" r="E270"/>
  <c i="6" r="H270"/>
  <c i="10" r="E278"/>
  <c i="10" r="E277"/>
  <c i="20" r="AH192"/>
  <c i="20" r="AT192"/>
  <c i="20" r="BF192"/>
  <c i="20" r="BG192"/>
  <c i="20" r="BH192"/>
  <c i="20" r="BK192" s="1"/>
  <c i="20" r="BI192"/>
  <c i="20" r="BJ192"/>
  <c i="20" r="S192"/>
  <c i="20" r="T192"/>
  <c i="20" r="U192"/>
  <c i="20" r="W192" s="1"/>
  <c i="20" r="V192"/>
  <c i="20" r="X192"/>
  <c i="20" r="Y192"/>
  <c i="20" r="AB192"/>
  <c i="20" r="AC192"/>
  <c i="20" r="AD192"/>
  <c i="20" r="AF192"/>
  <c i="20" r="AG192"/>
  <c i="20" r="AI192"/>
  <c i="20" r="AJ192"/>
  <c i="20" r="AK192"/>
  <c i="20" r="AL192"/>
  <c i="20" r="AM192"/>
  <c i="20" r="AN192"/>
  <c i="20" r="AO192"/>
  <c i="20" r="AP192"/>
  <c i="20" r="AQ192"/>
  <c i="20" r="AR192"/>
  <c i="20" r="AS192"/>
  <c i="20" r="AU192"/>
  <c i="20" r="AV192"/>
  <c i="20" r="AW192"/>
  <c i="20" r="AX192"/>
  <c i="20" r="AZ192"/>
  <c i="20" r="BA192"/>
  <c i="20" r="BB192"/>
  <c i="20" r="BC192"/>
  <c i="20" r="BD192"/>
  <c i="20" r="BE192"/>
  <c i="20" l="1" r="AY192"/>
  <c i="20" r="AE192"/>
  <c i="20" r="AA192"/>
  <c i="8" r="I270"/>
  <c i="25" r="M133"/>
  <c i="25" r="K133"/>
  <c i="25" r="I133"/>
  <c i="8" r="E270" s="1"/>
  <c i="8" r="H270"/>
  <c i="8" r="G270"/>
  <c i="8" r="D270"/>
  <c i="8" r="H269"/>
  <c i="8" r="C269"/>
  <c i="8" r="C270"/>
  <c i="8" r="M270"/>
  <c i="8" r="L270"/>
  <c i="12" r="G275"/>
  <c i="12" r="K276"/>
  <c i="12" r="J276"/>
  <c i="12" r="D276" s="1"/>
  <c i="12" r="C276"/>
  <c i="11" r="E276"/>
  <c i="11" r="G276"/>
  <c i="11" r="H276"/>
  <c i="11" r="I275"/>
  <c i="11" r="G275"/>
  <c i="11" r="H275"/>
  <c i="11" r="E275"/>
  <c i="11" r="D275"/>
  <c i="11" r="D276"/>
  <c i="11" r="C275"/>
  <c i="11" r="C276"/>
  <c i="11" r="M276"/>
  <c i="11" r="L276"/>
  <c i="10" r="M276"/>
  <c i="10" r="L276"/>
  <c i="10" r="D276" s="1"/>
  <c i="10" r="C276"/>
  <c i="9" r="E276"/>
  <c i="9" r="G276"/>
  <c i="9" r="H276"/>
  <c i="9" r="I275"/>
  <c i="9" r="H275"/>
  <c i="9" r="E275"/>
  <c i="9" r="G275"/>
  <c i="9" r="D275"/>
  <c i="9" r="D276"/>
  <c i="9" r="C275"/>
  <c i="9" r="C276"/>
  <c i="9" r="M276"/>
  <c i="9" r="L276"/>
  <c i="8" r="M269"/>
  <c i="8" r="L269"/>
  <c i="8" r="D269" s="1"/>
  <c i="8" r="I269"/>
  <c i="7" r="L270"/>
  <c i="7" r="K270"/>
  <c i="7" r="G270"/>
  <c i="7" r="H270"/>
  <c i="7" r="C270"/>
  <c i="7" r="D270"/>
  <c i="7" r="F270" s="1"/>
  <c i="6" r="G269"/>
  <c i="6" r="H269"/>
  <c i="6" r="I269"/>
  <c i="6" r="C269"/>
  <c i="6" r="D269"/>
  <c i="6" r="E269" s="1"/>
  <c i="6" r="L269"/>
  <c i="5" r="H270"/>
  <c i="5" r="L270"/>
  <c i="5" r="K270"/>
  <c i="5" r="D270" s="1"/>
  <c i="5" r="C270"/>
  <c i="25" r="D133"/>
  <c i="10" l="1" r="G276"/>
  <c i="8" r="G269"/>
  <c i="8" r="E269"/>
  <c i="5" r="G270"/>
  <c i="5" r="F270"/>
  <c i="20" r="S191"/>
  <c i="20" r="T191"/>
  <c i="20" r="U191"/>
  <c i="20" r="W191" s="1"/>
  <c i="20" r="V191"/>
  <c i="20" r="X191"/>
  <c i="20" r="Y191"/>
  <c i="20" r="AB191"/>
  <c i="20" r="AC191"/>
  <c i="20" r="AD191"/>
  <c i="20" r="AF191"/>
  <c i="20" r="AG191"/>
  <c i="20" r="AH191"/>
  <c i="20" r="AI191"/>
  <c i="20" r="AJ191"/>
  <c i="20" r="AK191"/>
  <c i="20" r="AL191"/>
  <c i="20" r="AM191"/>
  <c i="20" r="AN191"/>
  <c i="20" r="AO191"/>
  <c i="20" r="AP191"/>
  <c i="20" r="AQ191"/>
  <c i="20" r="AR191"/>
  <c i="20" r="AS191"/>
  <c i="20" r="AT191"/>
  <c i="20" r="AU191"/>
  <c i="20" r="AV191"/>
  <c i="20" r="AW191"/>
  <c i="20" r="AX191"/>
  <c i="20" r="AZ191"/>
  <c i="20" r="BA191"/>
  <c i="20" r="BB191"/>
  <c i="20" r="BC191"/>
  <c i="20" r="BD191"/>
  <c i="20" r="BE191"/>
  <c i="20" r="BF191"/>
  <c i="20" r="BK191" s="1"/>
  <c i="20" r="BG191"/>
  <c i="20" r="BH191"/>
  <c i="20" r="BI191"/>
  <c i="20" r="BJ191"/>
  <c i="25" r="M132"/>
  <c i="25" r="K132"/>
  <c i="25" r="I132"/>
  <c i="25" r="D132"/>
  <c i="9" r="L275"/>
  <c i="12" r="K275"/>
  <c i="12" r="J275"/>
  <c i="12" r="D275" s="1"/>
  <c i="12" r="F275" s="1"/>
  <c i="12" r="C275"/>
  <c i="11" r="M275"/>
  <c i="11" r="L275"/>
  <c i="7" r="L269"/>
  <c i="7" r="K269"/>
  <c i="7" r="D269" s="1"/>
  <c i="7" r="H269"/>
  <c i="7" r="C269"/>
  <c i="6" r="G268"/>
  <c i="6" r="H268"/>
  <c i="6" r="I268"/>
  <c i="6" r="C268"/>
  <c i="6" r="D268"/>
  <c i="6" r="E268" s="1"/>
  <c i="5" r="F269"/>
  <c i="5" r="G269"/>
  <c i="5" r="H269"/>
  <c i="5" r="C269"/>
  <c i="5" r="D269"/>
  <c i="20" l="1" r="AY191"/>
  <c i="20" r="AE191"/>
  <c i="20" r="AA191"/>
  <c i="7" r="F269"/>
  <c i="7" r="G269"/>
  <c i="6" r="L268"/>
  <c i="5" r="L269"/>
  <c i="5" r="K269"/>
  <c i="9" r="M275"/>
  <c i="12" l="1" r="G274"/>
  <c i="11" r="I274"/>
  <c i="9" r="I274"/>
  <c i="10" r="I275"/>
  <c i="20" l="1" r="B191"/>
  <c i="20" r="B192"/>
  <c i="20" r="B193"/>
  <c i="20" r="B194"/>
  <c i="20" r="B195"/>
  <c i="25" r="B136"/>
  <c i="25" r="B135"/>
  <c i="25" r="B134"/>
  <c i="25" r="B133"/>
  <c i="25" r="B132"/>
  <c i="20" l="1" r="S190"/>
  <c i="20" r="T190"/>
  <c i="20" r="U190"/>
  <c i="20" r="W190" s="1"/>
  <c i="20" r="V190"/>
  <c i="20" r="Y190"/>
  <c i="20" r="AB190"/>
  <c i="20" r="AD190"/>
  <c i="20" r="AF190"/>
  <c i="20" r="AG190"/>
  <c i="20" r="AH190"/>
  <c i="20" r="AI190"/>
  <c i="20" r="AJ190"/>
  <c i="20" r="AK190"/>
  <c i="20" r="AL190"/>
  <c i="20" r="AM190"/>
  <c i="20" r="AN190"/>
  <c i="20" r="AO190"/>
  <c i="20" r="AP190"/>
  <c i="20" r="AQ190"/>
  <c i="20" r="AR190"/>
  <c i="20" r="AS190"/>
  <c i="20" r="AT190"/>
  <c i="20" r="AU190"/>
  <c i="20" r="AV190"/>
  <c i="20" r="AW190"/>
  <c i="20" r="AX190"/>
  <c i="20" r="AZ190"/>
  <c i="20" r="BA190"/>
  <c i="20" r="BB190"/>
  <c i="20" r="BC190"/>
  <c i="20" r="BD190"/>
  <c i="20" r="BE190"/>
  <c i="20" r="BF190"/>
  <c i="20" r="BK190" s="1"/>
  <c i="20" r="BG190"/>
  <c i="20" r="BH190"/>
  <c i="20" r="BI190"/>
  <c i="20" r="BJ190"/>
  <c i="25" r="I131"/>
  <c i="25" r="K131"/>
  <c i="25" r="M131"/>
  <c i="9" r="H274" s="1"/>
  <c i="25" r="D131"/>
  <c i="10" r="H275"/>
  <c i="10" r="M275"/>
  <c i="10" r="L275"/>
  <c i="10" r="I274"/>
  <c i="10" r="C275"/>
  <c i="10" r="D275"/>
  <c i="12" r="F274"/>
  <c i="12" r="K274"/>
  <c i="12" r="J274"/>
  <c i="12" r="D274" s="1"/>
  <c i="12" r="G273"/>
  <c i="12" r="C274"/>
  <c i="8" r="G268"/>
  <c i="8" r="H268"/>
  <c i="8" r="I268"/>
  <c i="8" r="C268"/>
  <c i="8" r="D268"/>
  <c i="8" r="E268"/>
  <c i="8" r="M268"/>
  <c i="8" r="L268"/>
  <c i="9" r="M274"/>
  <c i="9" r="L274"/>
  <c i="9" r="I273"/>
  <c i="9" r="C274"/>
  <c i="9" r="D274"/>
  <c i="9" r="E274" s="1"/>
  <c i="11" r="G274"/>
  <c i="11" r="H274"/>
  <c i="11" r="I273"/>
  <c i="11" r="C274"/>
  <c i="11" r="D274"/>
  <c i="11" r="E274" s="1"/>
  <c i="11" r="M274"/>
  <c i="11" r="L274"/>
  <c i="7" r="L268"/>
  <c i="7" r="K268"/>
  <c i="7" r="G268"/>
  <c i="7" r="H268"/>
  <c i="7" r="C268"/>
  <c i="7" r="D268"/>
  <c i="7" r="F268" s="1"/>
  <c i="6" r="G267"/>
  <c i="6" r="H267"/>
  <c i="6" r="I267"/>
  <c i="6" r="C267"/>
  <c i="6" r="D267"/>
  <c i="6" r="E267"/>
  <c i="6" r="L267"/>
  <c i="5" r="K268"/>
  <c i="5" r="G268"/>
  <c i="5" r="H268"/>
  <c i="5" r="C268"/>
  <c i="5" r="D268"/>
  <c i="5" r="F268" s="1"/>
  <c i="20" l="1" r="AY190"/>
  <c i="20" r="AE190"/>
  <c i="20" r="AA190"/>
  <c i="20" r="AC190"/>
  <c i="20" r="X190"/>
  <c i="10" r="E275"/>
  <c i="10" r="G275"/>
  <c i="9" r="G274"/>
  <c i="20" r="AG189"/>
  <c i="20" r="S189"/>
  <c i="20" r="T189"/>
  <c i="20" r="U189"/>
  <c i="20" r="W189" s="1"/>
  <c i="20" r="V189"/>
  <c i="20" r="Y189"/>
  <c i="20" r="AB189"/>
  <c i="20" r="AD189"/>
  <c i="20" r="AF189"/>
  <c i="20" r="AH189"/>
  <c i="20" r="AI189"/>
  <c i="20" r="AJ189"/>
  <c i="20" r="AK189"/>
  <c i="20" r="AL189"/>
  <c i="20" r="AM189"/>
  <c i="20" r="AN189"/>
  <c i="20" r="AO189"/>
  <c i="20" r="AP189"/>
  <c i="20" r="AQ189"/>
  <c i="20" r="AR189"/>
  <c i="20" r="AS189"/>
  <c i="20" r="AT189"/>
  <c i="20" r="AU189"/>
  <c i="20" r="AV189"/>
  <c i="20" r="AX189"/>
  <c i="20" r="AZ189"/>
  <c i="20" r="BA189"/>
  <c i="20" r="BB189"/>
  <c i="20" r="BC189"/>
  <c i="20" r="BD189"/>
  <c i="20" r="BE189"/>
  <c i="20" r="BF189"/>
  <c i="20" r="BG189"/>
  <c i="20" r="BH189"/>
  <c i="20" r="BI189"/>
  <c i="20" r="BJ189"/>
  <c i="25" r="I130"/>
  <c i="25" r="K130"/>
  <c i="25" r="M130"/>
  <c i="11" r="H273" s="1"/>
  <c i="10" r="M274"/>
  <c i="10" r="L274"/>
  <c i="10" r="G274"/>
  <c i="10" r="H274"/>
  <c i="10" r="I273"/>
  <c i="10" r="C274"/>
  <c i="10" r="D274"/>
  <c i="10" r="E274" s="1"/>
  <c i="25" r="D130"/>
  <c i="8" r="M267"/>
  <c i="8" r="L267"/>
  <c i="8" r="H267"/>
  <c i="8" r="I267"/>
  <c i="8" r="C267"/>
  <c i="8" r="D267"/>
  <c i="8" r="G267" s="1"/>
  <c i="8" r="E267"/>
  <c i="12" r="C272"/>
  <c i="12" r="G271"/>
  <c i="12" r="G272"/>
  <c i="12" r="K272"/>
  <c i="12" r="K273"/>
  <c i="12" r="J272"/>
  <c i="12" r="D272" s="1"/>
  <c i="12" r="F272" s="1"/>
  <c i="12" r="J273"/>
  <c i="12" r="D273" s="1"/>
  <c i="12" r="F273" s="1"/>
  <c i="12" r="C273"/>
  <c i="9" r="M273"/>
  <c i="9" r="L273"/>
  <c i="9" r="I272"/>
  <c i="9" r="C273"/>
  <c i="9" r="D273"/>
  <c i="9" r="H273" s="1"/>
  <c i="11" r="G273"/>
  <c i="11" r="I272"/>
  <c i="11" r="C273"/>
  <c i="11" r="D273"/>
  <c i="11" r="M273"/>
  <c i="11" r="L273"/>
  <c i="7" r="L267"/>
  <c i="7" r="K267"/>
  <c i="7" r="H267"/>
  <c i="7" r="C267"/>
  <c i="7" r="D267"/>
  <c i="7" r="G267" s="1"/>
  <c i="6" r="G266"/>
  <c i="6" r="H266"/>
  <c i="6" r="I266"/>
  <c i="6" r="C266"/>
  <c i="6" r="D266"/>
  <c i="6" r="E266" s="1"/>
  <c i="6" r="L266"/>
  <c i="5" r="K267"/>
  <c i="5" r="G267"/>
  <c i="5" r="H267"/>
  <c i="5" r="C267"/>
  <c i="5" r="D267"/>
  <c i="5" r="F267" s="1"/>
  <c i="20" l="1" r="BK189"/>
  <c i="20" r="AW189"/>
  <c i="20" r="AC189"/>
  <c i="20" r="X189"/>
  <c i="20" r="AY189"/>
  <c i="20" r="AE189"/>
  <c i="20" r="AA189"/>
  <c i="11" r="E273"/>
  <c i="9" r="G273"/>
  <c i="9" r="E273"/>
  <c i="7" r="F267"/>
  <c i="20" r="S188"/>
  <c i="20" r="T188"/>
  <c i="20" r="U188"/>
  <c i="20" r="AA188" s="1"/>
  <c i="20" r="V188"/>
  <c i="20" r="W188"/>
  <c i="20" r="X188"/>
  <c i="20" r="Y188"/>
  <c i="20" r="AB188"/>
  <c i="20" r="AC188"/>
  <c i="20" r="AD188"/>
  <c i="20" r="AE188"/>
  <c i="20" r="AF188"/>
  <c i="20" r="AG188"/>
  <c i="20" r="AH188"/>
  <c i="20" r="AI188"/>
  <c i="20" r="AJ188"/>
  <c i="20" r="AK188"/>
  <c i="20" r="AL188"/>
  <c i="20" r="AM188"/>
  <c i="20" r="AN188"/>
  <c i="20" r="AO188"/>
  <c i="20" r="AP188"/>
  <c i="20" r="AQ188"/>
  <c i="20" r="AR188"/>
  <c i="20" r="AS188"/>
  <c i="20" r="AT188"/>
  <c i="20" r="AU188"/>
  <c i="20" r="AV188"/>
  <c i="20" r="AW188"/>
  <c i="20" r="AX188"/>
  <c i="20" r="AY188"/>
  <c i="20" r="AZ188"/>
  <c i="20" r="BA188"/>
  <c i="20" r="BB188"/>
  <c i="20" r="BC188"/>
  <c i="20" r="BD188"/>
  <c i="20" r="BE188"/>
  <c i="20" r="BF188"/>
  <c i="20" r="BG188"/>
  <c i="20" r="BH188"/>
  <c i="20" r="BK188" s="1"/>
  <c i="20" r="BI188"/>
  <c i="20" r="BJ188"/>
  <c i="25" l="1" r="M129"/>
  <c i="9" r="H272" s="1"/>
  <c i="25" r="K129"/>
  <c i="25" r="I129"/>
  <c i="10" r="L273"/>
  <c i="10" r="M273"/>
  <c i="10" r="G273"/>
  <c i="10" r="H273"/>
  <c i="10" r="I272"/>
  <c i="10" r="D273"/>
  <c i="10" r="E273" s="1"/>
  <c i="10" r="C273"/>
  <c i="8" r="G266"/>
  <c i="8" r="H266"/>
  <c i="8" r="I266"/>
  <c i="8" r="C266"/>
  <c i="8" r="D266"/>
  <c i="8" r="E266"/>
  <c i="8" r="M266"/>
  <c i="8" r="L266"/>
  <c i="9" r="G272"/>
  <c i="9" r="I271"/>
  <c i="9" r="C272"/>
  <c i="9" r="D272"/>
  <c i="9" r="E272"/>
  <c i="9" r="M272"/>
  <c i="9" r="L272"/>
  <c i="11" r="G272"/>
  <c i="11" r="H272"/>
  <c i="11" r="I271"/>
  <c i="11" r="C272"/>
  <c i="11" r="D272"/>
  <c i="11" r="E272" s="1"/>
  <c i="11" r="M272"/>
  <c i="11" r="L272"/>
  <c i="7" r="L266"/>
  <c i="7" r="K266"/>
  <c i="7" r="G266"/>
  <c i="7" r="H266"/>
  <c i="7" r="C266"/>
  <c i="7" r="D266"/>
  <c i="7" r="F266" s="1"/>
  <c i="6" r="G265"/>
  <c i="6" r="H265"/>
  <c i="6" r="I265"/>
  <c i="6" r="D265"/>
  <c i="6" r="E265"/>
  <c i="6" r="C265"/>
  <c i="6" r="L265"/>
  <c i="5" r="K266"/>
  <c i="5" r="H266"/>
  <c i="5" r="F266"/>
  <c i="5" r="C266"/>
  <c i="5" r="D266"/>
  <c i="5" r="G266" s="1"/>
  <c i="25" r="D129"/>
  <c i="6" l="1" r="I264"/>
  <c i="25" r="D128"/>
  <c i="25" r="D127"/>
  <c i="25" r="M128"/>
  <c i="25" r="K128"/>
  <c i="25" r="I128"/>
  <c i="8" r="I265"/>
  <c i="8" r="I264"/>
  <c i="20" r="AW187"/>
  <c i="20" r="AW186"/>
  <c i="20" r="S187"/>
  <c i="20" r="T187"/>
  <c i="20" r="U187"/>
  <c i="20" r="W187" s="1"/>
  <c i="20" r="V187"/>
  <c i="20" r="Y187"/>
  <c i="20" r="AB187"/>
  <c i="20" r="AD187"/>
  <c i="20" r="AF187"/>
  <c i="20" r="AG187"/>
  <c i="20" r="AH187"/>
  <c i="20" r="AI187"/>
  <c i="20" r="AJ187"/>
  <c i="20" r="AK187"/>
  <c i="20" r="AL187"/>
  <c i="20" r="AM187"/>
  <c i="20" r="AN187"/>
  <c i="20" r="AO187"/>
  <c i="20" r="AP187"/>
  <c i="20" r="AQ187"/>
  <c i="20" r="AR187"/>
  <c i="20" r="AS187"/>
  <c i="20" r="AT187"/>
  <c i="20" r="AU187"/>
  <c i="20" r="AV187"/>
  <c i="20" r="AX187"/>
  <c i="20" r="AZ187"/>
  <c i="20" r="BA187"/>
  <c i="20" r="BB187"/>
  <c i="20" r="BC187"/>
  <c i="20" r="BD187"/>
  <c i="20" r="BE187"/>
  <c i="20" r="BF187"/>
  <c i="20" r="BK187" s="1"/>
  <c i="20" r="BG187"/>
  <c i="20" r="BH187"/>
  <c i="20" r="BI187"/>
  <c i="20" r="BJ187"/>
  <c i="8" r="M265"/>
  <c i="8" r="L265"/>
  <c i="8" r="C265"/>
  <c i="8" r="D265"/>
  <c i="8" r="G265" s="1"/>
  <c i="12" r="K271"/>
  <c i="12" r="J271"/>
  <c i="12" r="F271"/>
  <c i="12" r="G270"/>
  <c i="12" r="C271"/>
  <c i="12" r="D271"/>
  <c i="10" r="M272"/>
  <c i="10" r="L272"/>
  <c i="10" r="H272"/>
  <c i="10" r="I271"/>
  <c i="10" r="C272"/>
  <c i="10" r="D272"/>
  <c i="9" r="G271"/>
  <c i="9" r="H271"/>
  <c i="9" r="I270"/>
  <c i="9" r="C271"/>
  <c i="9" r="D271"/>
  <c i="9" r="E271" s="1"/>
  <c i="11" r="G271"/>
  <c i="11" r="H271"/>
  <c i="11" r="I270"/>
  <c i="11" r="C271"/>
  <c i="11" r="D271"/>
  <c i="11" r="E271" s="1"/>
  <c i="11" r="M271"/>
  <c i="11" r="L271"/>
  <c i="7" r="L265"/>
  <c i="7" r="K265"/>
  <c i="7" r="H265"/>
  <c i="7" r="C265"/>
  <c i="7" r="D265"/>
  <c i="7" r="F265" s="1"/>
  <c i="6" r="G264"/>
  <c i="6" r="H264"/>
  <c i="6" r="C264"/>
  <c i="6" r="D264"/>
  <c i="6" r="E264" s="1"/>
  <c i="6" r="L264"/>
  <c i="5" r="K265"/>
  <c i="5" r="H265"/>
  <c i="5" r="C265"/>
  <c i="5" r="D265"/>
  <c i="5" r="F265" s="1"/>
  <c i="9" r="M270"/>
  <c i="9" r="M271"/>
  <c i="9" r="L271"/>
  <c i="10" l="1" r="E272"/>
  <c i="20" r="AY187"/>
  <c i="20" r="AE187"/>
  <c i="20" r="AA187"/>
  <c i="20" r="AC187"/>
  <c i="20" r="X187"/>
  <c i="8" r="E265"/>
  <c i="8" r="H265"/>
  <c i="10" r="G272"/>
  <c i="7" r="G265"/>
  <c i="5" r="G265"/>
  <c i="20" r="S186"/>
  <c i="20" r="T186"/>
  <c i="20" r="U186"/>
  <c i="20" r="V186"/>
  <c i="20" r="W186" s="1"/>
  <c i="20" r="X186"/>
  <c i="20" r="AA186"/>
  <c i="20" r="AB186"/>
  <c i="20" r="AC186"/>
  <c i="20" r="AE186"/>
  <c i="20" r="AF186"/>
  <c i="20" r="AG186"/>
  <c i="20" r="AH186"/>
  <c i="20" r="AI186"/>
  <c i="20" r="AJ186"/>
  <c i="20" r="AK186"/>
  <c i="20" r="AL186"/>
  <c i="20" r="AM186"/>
  <c i="20" r="AN186"/>
  <c i="20" r="AO186"/>
  <c i="20" r="AP186"/>
  <c i="20" r="AQ186"/>
  <c i="20" r="AR186"/>
  <c i="20" r="AS186"/>
  <c i="20" r="AT186"/>
  <c i="20" r="AU186"/>
  <c i="20" r="AV186"/>
  <c i="20" r="AX186"/>
  <c i="20" r="AY186"/>
  <c i="20" r="AZ186"/>
  <c i="20" r="BA186"/>
  <c i="20" r="BB186"/>
  <c i="20" r="BC186"/>
  <c i="20" r="BD186"/>
  <c i="20" r="BE186"/>
  <c i="20" r="BF186"/>
  <c i="20" r="BG186"/>
  <c i="20" r="BK186" s="1"/>
  <c i="20" r="BH186"/>
  <c i="20" r="BI186"/>
  <c i="20" r="BJ186"/>
  <c i="25" r="M127"/>
  <c i="9" r="E270" s="1"/>
  <c i="25" r="K127"/>
  <c i="25" r="I127"/>
  <c i="6" r="H263" s="1"/>
  <c i="10" r="M271"/>
  <c i="10" r="L271"/>
  <c i="10" r="D271" s="1"/>
  <c i="10" r="C271"/>
  <c i="9" r="L270"/>
  <c i="9" r="G270"/>
  <c i="9" r="H270"/>
  <c i="9" r="C270"/>
  <c i="9" r="D270"/>
  <c i="11" r="M270"/>
  <c i="11" r="L270"/>
  <c i="11" r="G270"/>
  <c i="11" r="C270"/>
  <c i="11" r="D270"/>
  <c i="11" r="E270"/>
  <c i="12" r="K270"/>
  <c i="12" r="J270"/>
  <c i="12" r="D270" s="1"/>
  <c i="12" r="F270" s="1"/>
  <c i="12" r="C270"/>
  <c i="8" r="M264"/>
  <c i="8" r="L264"/>
  <c i="8" r="C264"/>
  <c i="8" r="D264"/>
  <c i="8" r="E264" s="1"/>
  <c i="7" r="L264"/>
  <c i="7" r="K264"/>
  <c i="7" r="H264"/>
  <c i="7" r="C264"/>
  <c i="7" r="D264"/>
  <c i="7" r="G264" s="1"/>
  <c i="6" r="G263"/>
  <c i="6" r="I263"/>
  <c i="6" r="C263"/>
  <c i="6" r="D263"/>
  <c i="6" r="E263" s="1"/>
  <c i="6" r="L263"/>
  <c i="5" r="K264"/>
  <c i="5" r="H264"/>
  <c i="5" r="C264"/>
  <c i="5" r="D264"/>
  <c i="5" r="G264" s="1"/>
  <c i="25" r="D126"/>
  <c i="20" l="1" r="AD186"/>
  <c i="20" r="Y186"/>
  <c i="11" r="H270"/>
  <c i="10" r="G271"/>
  <c i="10" r="E271"/>
  <c i="10" r="H271"/>
  <c i="8" r="G264"/>
  <c i="8" r="H264"/>
  <c i="7" r="F264"/>
  <c i="5" r="F264"/>
  <c i="25" r="B127"/>
  <c i="25" r="B128"/>
  <c i="25" r="B129"/>
  <c i="25" r="B130"/>
  <c i="25" r="B131"/>
  <c i="20" l="1" r="B186"/>
  <c i="20" r="B187"/>
  <c i="20" r="B188"/>
  <c i="20" r="B189"/>
  <c i="20" r="B190"/>
  <c i="10" r="I270"/>
  <c i="9" r="I269"/>
  <c i="11" r="I269"/>
  <c i="12" r="G269"/>
  <c i="20" l="1" r="BF183"/>
  <c i="20" r="BG183"/>
  <c i="20" r="BH183"/>
  <c i="20" r="BK183" s="1"/>
  <c i="20" r="BI183"/>
  <c i="20" r="BJ183"/>
  <c i="20" r="BF184"/>
  <c i="20" r="BK184" s="1"/>
  <c i="20" r="BG184"/>
  <c i="20" r="BH184"/>
  <c i="20" r="BI184"/>
  <c i="20" r="BJ184"/>
  <c i="20" r="BF185"/>
  <c i="20" r="BG185"/>
  <c i="20" r="BH185"/>
  <c i="20" r="BK185" s="1"/>
  <c i="20" r="BI185"/>
  <c i="20" r="BJ185"/>
  <c i="20" r="S184"/>
  <c i="20" r="T184"/>
  <c i="20" r="U184"/>
  <c i="20" r="W184" s="1"/>
  <c i="20" r="V184"/>
  <c i="20" r="X184"/>
  <c i="20" r="Y184"/>
  <c i="20" r="AB184"/>
  <c i="20" r="AC184"/>
  <c i="20" r="AD184"/>
  <c i="20" r="AF184"/>
  <c i="20" r="AG184"/>
  <c i="20" r="AH184"/>
  <c i="20" r="AI184"/>
  <c i="20" r="AJ184"/>
  <c i="20" r="AK184"/>
  <c i="20" r="AL184"/>
  <c i="20" r="AM184"/>
  <c i="20" r="AN184"/>
  <c i="20" r="AO184"/>
  <c i="20" r="AP184"/>
  <c i="20" r="AQ184"/>
  <c i="20" r="AR184"/>
  <c i="20" r="AS184"/>
  <c i="20" r="BC185" s="1"/>
  <c i="20" r="AT184"/>
  <c i="20" r="BD185" s="1"/>
  <c i="20" r="AU184"/>
  <c i="20" r="AV184"/>
  <c i="20" r="AW184"/>
  <c i="20" r="BB185" s="1"/>
  <c i="20" r="AX184"/>
  <c i="20" r="AZ184"/>
  <c i="20" r="BA184"/>
  <c i="20" r="BB184"/>
  <c i="20" r="BC184"/>
  <c i="20" r="BD184"/>
  <c i="20" r="BE184"/>
  <c i="20" r="S185"/>
  <c i="20" r="T185"/>
  <c i="20" r="U185"/>
  <c i="20" r="W185" s="1"/>
  <c i="20" r="V185"/>
  <c i="20" r="X185"/>
  <c i="20" r="Y185"/>
  <c i="20" r="AB185"/>
  <c i="20" r="AC185"/>
  <c i="20" r="AD185"/>
  <c i="20" r="AF185"/>
  <c i="20" r="AG185"/>
  <c i="20" r="AH185"/>
  <c i="20" r="AI185"/>
  <c i="20" r="AJ185"/>
  <c i="20" r="AK185"/>
  <c i="20" r="AL185"/>
  <c i="20" r="AM185"/>
  <c i="20" r="AN185"/>
  <c i="20" r="AO185"/>
  <c i="20" r="AP185"/>
  <c i="20" r="AQ185"/>
  <c i="20" r="AR185"/>
  <c i="20" r="AS185"/>
  <c i="20" r="AT185"/>
  <c i="20" r="AU185"/>
  <c i="20" r="AV185"/>
  <c i="20" r="AW185"/>
  <c i="20" r="AX185"/>
  <c i="20" r="AZ185"/>
  <c i="20" r="BA185"/>
  <c i="20" r="BE185"/>
  <c i="20" l="1" r="AY185"/>
  <c i="20" r="AE185"/>
  <c i="20" r="AA185"/>
  <c i="20" r="AY184"/>
  <c i="20" r="AE184"/>
  <c i="20" r="AA184"/>
  <c i="6" r="M259"/>
  <c i="6" r="M260"/>
  <c i="6" r="M261"/>
  <c i="6" r="M262"/>
  <c i="7" r="H258"/>
  <c i="7" r="H263"/>
  <c i="7" r="H262"/>
  <c i="7" r="H261"/>
  <c i="7" r="H260"/>
  <c i="9" r="L266"/>
  <c i="9" r="I266"/>
  <c i="11" r="L269"/>
  <c i="11" r="M263"/>
  <c i="11" r="M264"/>
  <c i="11" r="M265"/>
  <c i="11" r="M266"/>
  <c i="11" r="M267"/>
  <c i="11" r="M268"/>
  <c i="11" r="M269"/>
  <c i="5" r="L268"/>
  <c i="5" r="L267"/>
  <c i="5" r="L266"/>
  <c i="5" r="L265"/>
  <c i="5" r="L264"/>
  <c i="10" r="M270"/>
  <c i="10" r="L270"/>
  <c i="10" r="H270"/>
  <c i="10" r="I269"/>
  <c i="10" r="C270"/>
  <c i="10" r="D270"/>
  <c i="11" r="H268"/>
  <c i="11" r="H269"/>
  <c i="25" r="M126"/>
  <c i="11" r="E269" s="1"/>
  <c i="25" r="M125"/>
  <c i="25" r="K125"/>
  <c i="25" r="K126"/>
  <c i="25" r="I125"/>
  <c i="6" r="E261" s="1"/>
  <c i="25" r="I126"/>
  <c i="7" r="G263" s="1"/>
  <c i="9" r="H269"/>
  <c i="8" r="G263"/>
  <c i="8" r="H263"/>
  <c i="8" r="I263"/>
  <c i="8" r="C263"/>
  <c i="8" r="D263"/>
  <c i="8" r="E263" s="1"/>
  <c i="8" r="M263"/>
  <c i="8" r="L263"/>
  <c i="9" r="M269"/>
  <c i="9" r="L269"/>
  <c i="9" r="I268"/>
  <c i="9" r="C269"/>
  <c i="9" r="D269"/>
  <c i="9" r="E269" s="1"/>
  <c i="11" r="G269"/>
  <c i="11" r="I268"/>
  <c i="11" r="C269"/>
  <c i="11" r="D269"/>
  <c i="12" r="F269"/>
  <c i="12" r="G268"/>
  <c i="12" r="C269"/>
  <c i="12" r="D269"/>
  <c i="7" r="L263"/>
  <c i="7" r="K263"/>
  <c i="7" r="C263"/>
  <c i="7" r="D263"/>
  <c i="7" r="F263" s="1"/>
  <c i="6" r="E262"/>
  <c i="6" r="G262"/>
  <c i="6" r="H262"/>
  <c i="6" r="I262"/>
  <c i="6" r="C262"/>
  <c i="6" r="D262"/>
  <c i="5" r="F263"/>
  <c i="5" r="G263"/>
  <c i="5" r="H263"/>
  <c i="5" r="C263"/>
  <c i="5" r="D263"/>
  <c i="25" r="D125"/>
  <c i="12" r="K269"/>
  <c i="12" r="J269"/>
  <c i="6" r="L262"/>
  <c i="5" r="L263"/>
  <c i="5" r="K263"/>
  <c i="10" l="1" r="E270"/>
  <c i="10" r="G270"/>
  <c i="9" r="G269"/>
  <c i="12" r="K268"/>
  <c i="12" r="J268"/>
  <c i="12" r="F268"/>
  <c i="12" r="G267"/>
  <c i="12" r="C268"/>
  <c i="12" r="D268"/>
  <c i="10" r="M269"/>
  <c i="10" r="L269"/>
  <c i="10" r="H269"/>
  <c i="10" r="I268"/>
  <c i="10" r="C269"/>
  <c i="10" r="D269"/>
  <c i="10" r="E269" s="1"/>
  <c i="9" r="G268"/>
  <c i="9" r="H268"/>
  <c i="9" r="I267"/>
  <c i="9" r="C268"/>
  <c i="9" r="D268"/>
  <c i="9" r="E268" s="1"/>
  <c i="9" r="M268"/>
  <c i="9" r="L268"/>
  <c i="8" r="L262"/>
  <c i="8" r="H262"/>
  <c i="8" r="I262"/>
  <c i="8" r="C262"/>
  <c i="8" r="D262"/>
  <c i="8" r="G262" s="1"/>
  <c i="8" r="E262"/>
  <c i="11" r="G268"/>
  <c i="11" r="I267"/>
  <c i="11" r="E268"/>
  <c i="11" r="C268"/>
  <c i="11" r="D268"/>
  <c i="11" r="L268"/>
  <c i="7" r="L262"/>
  <c i="7" r="K262"/>
  <c i="7" r="C262"/>
  <c i="7" r="D262"/>
  <c i="7" r="F262" s="1"/>
  <c i="6" r="G261"/>
  <c i="6" r="H261"/>
  <c i="6" r="I261"/>
  <c i="6" r="C261"/>
  <c i="6" r="D261"/>
  <c i="5" r="F262"/>
  <c i="5" r="G262"/>
  <c i="5" r="H262"/>
  <c i="5" r="C262"/>
  <c i="5" r="D262"/>
  <c i="6" r="L261"/>
  <c i="5" r="L262"/>
  <c i="5" r="K262"/>
  <c i="10" l="1" r="G269"/>
  <c i="7" r="G262"/>
  <c i="10" r="M268"/>
  <c i="9" r="H267"/>
  <c i="10" r="L268"/>
  <c i="10" r="I267"/>
  <c i="10" r="C268"/>
  <c i="10" r="D268"/>
  <c i="10" r="E268" s="1"/>
  <c i="20" r="S183"/>
  <c i="20" r="T183"/>
  <c i="20" r="U183"/>
  <c i="20" r="V183"/>
  <c i="20" r="W183" s="1"/>
  <c i="20" r="X183"/>
  <c i="20" r="AB183"/>
  <c i="20" r="AC183"/>
  <c i="20" r="AE183"/>
  <c i="20" r="AG183"/>
  <c i="20" r="AH183"/>
  <c i="20" r="AI183"/>
  <c i="20" r="AJ183"/>
  <c i="20" r="AK183"/>
  <c i="20" r="AL183"/>
  <c i="20" r="AM183"/>
  <c i="20" r="AN183"/>
  <c i="20" r="AO183"/>
  <c i="20" r="AP183"/>
  <c i="20" r="AQ183"/>
  <c i="20" r="AR183"/>
  <c i="20" r="AS183"/>
  <c i="20" r="AT183"/>
  <c i="20" r="AU183"/>
  <c i="20" r="AV183"/>
  <c i="20" r="AX183"/>
  <c i="20" r="AZ183"/>
  <c i="20" r="BA183"/>
  <c i="20" r="BB183"/>
  <c i="20" r="BC183"/>
  <c i="20" r="BD183"/>
  <c i="20" r="BE183"/>
  <c i="10" l="1" r="G268"/>
  <c i="10" r="H268"/>
  <c i="20" r="AY183"/>
  <c i="20" r="AD183"/>
  <c i="20" r="Y183"/>
  <c i="20" r="AW183"/>
  <c i="20" r="AA183"/>
  <c i="20" r="AF183"/>
  <c i="12" r="D267"/>
  <c i="12" r="F267"/>
  <c i="12" r="K267"/>
  <c i="12" r="J267"/>
  <c i="12" r="G266"/>
  <c i="12" r="C267"/>
  <c i="9" r="G267"/>
  <c i="9" r="M267"/>
  <c i="9" r="L267"/>
  <c i="8" r="L261"/>
  <c i="8" r="H261"/>
  <c i="8" r="I261"/>
  <c i="8" r="C261"/>
  <c i="8" r="D261"/>
  <c i="8" r="E261" s="1"/>
  <c i="8" r="C260"/>
  <c i="8" r="D260"/>
  <c i="8" r="E260"/>
  <c i="25" r="I123"/>
  <c i="25" r="I124"/>
  <c i="5" r="G261" s="1"/>
  <c i="25" r="K123"/>
  <c i="25" r="K124"/>
  <c i="25" r="M123"/>
  <c i="25" r="M124"/>
  <c i="11" r="H267" s="1"/>
  <c i="9" r="C267"/>
  <c i="9" r="D267"/>
  <c i="9" r="E267" s="1"/>
  <c i="11" r="G267"/>
  <c i="11" r="I266"/>
  <c i="11" r="C267"/>
  <c i="11" r="D267"/>
  <c i="11" r="E267" s="1"/>
  <c i="11" r="L267"/>
  <c i="7" r="L261"/>
  <c i="7" r="K261"/>
  <c i="7" r="C261"/>
  <c i="7" r="D261"/>
  <c i="6" r="G260"/>
  <c i="6" r="H260"/>
  <c i="6" r="I260"/>
  <c i="6" r="C260"/>
  <c i="6" r="D260"/>
  <c i="6" r="E260"/>
  <c i="5" r="F261"/>
  <c i="5" r="H261"/>
  <c i="5" r="C261"/>
  <c i="5" r="D261"/>
  <c i="25" r="D124"/>
  <c i="6" r="L260"/>
  <c i="5" r="L261"/>
  <c i="5" r="K261"/>
  <c i="8" l="1" r="G261"/>
  <c i="7" r="G261"/>
  <c i="7" r="F261"/>
  <c i="20" r="AA182"/>
  <c i="20" r="AB182"/>
  <c i="20" r="AC182"/>
  <c i="20" r="AD182"/>
  <c i="20" r="AE182"/>
  <c i="20" r="AF182"/>
  <c i="20" r="AG182"/>
  <c i="20" r="AH182"/>
  <c i="20" r="AI182"/>
  <c i="20" r="AJ182"/>
  <c i="20" r="AK182"/>
  <c i="20" r="AL182"/>
  <c i="20" r="AM182"/>
  <c i="20" r="AN182"/>
  <c i="20" r="AO182"/>
  <c i="20" r="AP182"/>
  <c i="20" r="AQ182"/>
  <c i="20" r="AR182"/>
  <c i="20" r="AS182"/>
  <c i="20" r="AT182"/>
  <c i="20" r="AU182"/>
  <c i="20" r="AV182"/>
  <c i="20" r="AW182"/>
  <c i="20" r="AX182"/>
  <c i="20" r="AY182"/>
  <c i="20" r="AZ182"/>
  <c i="20" r="BA182"/>
  <c i="20" r="BB182"/>
  <c i="20" r="BC182"/>
  <c i="20" r="BD182"/>
  <c i="20" r="BE182"/>
  <c i="20" r="BF182"/>
  <c i="20" r="BK182" s="1"/>
  <c i="20" r="BG182"/>
  <c i="20" r="BH182"/>
  <c i="20" r="BI182"/>
  <c i="20" r="BJ182"/>
  <c i="20" r="S182"/>
  <c i="20" r="T182"/>
  <c i="20" r="U182"/>
  <c i="20" r="X182" s="1"/>
  <c i="20" r="V182"/>
  <c i="20" r="Y182"/>
  <c i="5" r="H260"/>
  <c i="10" r="D267"/>
  <c i="10" r="E267"/>
  <c i="10" r="M267"/>
  <c i="10" r="L267"/>
  <c i="10" r="H267"/>
  <c i="10" r="I266"/>
  <c i="10" r="C267"/>
  <c i="9" r="M265"/>
  <c i="9" r="M266"/>
  <c i="9" r="H266"/>
  <c i="9" r="I265"/>
  <c i="9" r="C266"/>
  <c i="9" r="D266"/>
  <c i="9" r="E266" s="1"/>
  <c i="11" r="H265"/>
  <c i="11" r="H264"/>
  <c i="11" r="I265"/>
  <c i="11" r="G266"/>
  <c i="11" r="H266"/>
  <c i="11" r="E266"/>
  <c i="11" r="C266"/>
  <c i="11" r="D266"/>
  <c i="12" r="D266"/>
  <c i="12" r="K266"/>
  <c i="12" r="J266"/>
  <c i="12" r="F266"/>
  <c i="12" r="G265"/>
  <c i="12" r="C266"/>
  <c i="8" r="L260"/>
  <c i="8" r="G260"/>
  <c i="8" r="H260"/>
  <c i="8" r="I260"/>
  <c i="11" r="L266"/>
  <c i="7" r="L260"/>
  <c i="7" r="K260"/>
  <c i="7" r="G260"/>
  <c i="7" r="C260"/>
  <c i="7" r="D260"/>
  <c i="7" r="F260" s="1"/>
  <c i="6" r="L259"/>
  <c i="6" r="H259"/>
  <c i="6" r="I259"/>
  <c i="6" r="C259"/>
  <c i="6" r="D259"/>
  <c i="6" r="G259" s="1"/>
  <c i="6" r="E259"/>
  <c i="5" r="L260"/>
  <c i="5" r="K260"/>
  <c i="5" r="C260"/>
  <c i="5" r="D260"/>
  <c i="5" r="G260" s="1"/>
  <c i="25" r="D123"/>
  <c i="20" l="1" r="W182"/>
  <c i="10" r="G267"/>
  <c i="9" r="G266"/>
  <c i="5" r="F260"/>
  <c i="11" r="D265"/>
  <c i="11" r="E265"/>
  <c i="20" r="BF180"/>
  <c i="20" r="BG180"/>
  <c i="20" r="BH180"/>
  <c i="20" r="BI180"/>
  <c i="20" r="BJ180"/>
  <c i="20" r="BK180" s="1"/>
  <c i="20" r="BF181"/>
  <c i="20" r="BK181" s="1"/>
  <c i="20" r="BG181"/>
  <c i="20" r="BH181"/>
  <c i="20" r="BI181"/>
  <c i="20" r="BJ181"/>
  <c i="20" r="S180"/>
  <c i="20" r="T180"/>
  <c i="20" r="U180"/>
  <c i="20" r="W180" s="1"/>
  <c i="20" r="V180"/>
  <c i="20" r="Y180" s="1"/>
  <c i="20" r="X180"/>
  <c i="20" r="AB180"/>
  <c i="20" r="AD180"/>
  <c i="20" r="AG180"/>
  <c i="20" r="AH180"/>
  <c i="20" r="AI180"/>
  <c i="20" r="AJ180"/>
  <c i="20" r="AK180"/>
  <c i="20" r="AL180"/>
  <c i="20" r="AM180"/>
  <c i="20" r="AN180"/>
  <c i="20" r="AO180"/>
  <c i="20" r="AP180"/>
  <c i="20" r="AQ180"/>
  <c i="20" r="AR180"/>
  <c i="20" r="AS180"/>
  <c i="20" r="BC181" s="1"/>
  <c i="20" r="AT180"/>
  <c i="20" r="BD181" s="1"/>
  <c i="20" r="AU180"/>
  <c i="20" r="AV180"/>
  <c i="20" r="AW180"/>
  <c i="20" r="AX180"/>
  <c i="20" r="AZ180"/>
  <c i="20" r="BA180"/>
  <c i="20" r="BB180"/>
  <c i="20" r="BC180"/>
  <c i="20" r="BD180"/>
  <c i="20" r="BE180"/>
  <c i="20" r="S181"/>
  <c i="20" r="T181"/>
  <c i="20" r="U181"/>
  <c i="20" r="W181" s="1"/>
  <c i="20" r="V181"/>
  <c i="20" r="Y181" s="1"/>
  <c i="20" r="AB181"/>
  <c i="20" r="AD181"/>
  <c i="20" r="AF181"/>
  <c i="20" r="AG181"/>
  <c i="20" r="AH181"/>
  <c i="20" r="AI181"/>
  <c i="20" r="AJ181"/>
  <c i="20" r="AK181"/>
  <c i="20" r="AL181"/>
  <c i="20" r="AM181"/>
  <c i="20" r="AN181"/>
  <c i="20" r="AO181"/>
  <c i="20" r="AP181"/>
  <c i="20" r="AQ181"/>
  <c i="20" r="AR181"/>
  <c i="20" r="AS181"/>
  <c i="20" r="AT181"/>
  <c i="20" r="AU181"/>
  <c i="20" r="AV181"/>
  <c i="20" r="AX181"/>
  <c i="20" r="AZ181"/>
  <c i="20" r="BA181"/>
  <c i="20" r="BB181"/>
  <c i="20" r="BE181"/>
  <c i="5" r="H259"/>
  <c i="7" r="G259"/>
  <c i="7" r="H259"/>
  <c i="7" r="F257"/>
  <c i="7" r="G257"/>
  <c i="7" r="H257"/>
  <c i="7" r="F258"/>
  <c i="7" r="G258"/>
  <c i="7" r="F259"/>
  <c i="7" r="D259"/>
  <c i="12" r="G264"/>
  <c i="12" r="F264"/>
  <c i="9" r="E265"/>
  <c i="9" r="H265"/>
  <c i="25" r="K122"/>
  <c i="25" r="I122"/>
  <c i="25" r="M122"/>
  <c i="25" r="D122"/>
  <c i="12" r="K265"/>
  <c i="12" r="J265"/>
  <c i="12" r="C265"/>
  <c i="12" r="D265"/>
  <c i="12" r="F265" s="1"/>
  <c i="11" r="L265"/>
  <c i="11" r="G265"/>
  <c i="11" r="C265"/>
  <c i="10" r="G266"/>
  <c i="10" r="C266"/>
  <c i="10" r="D266"/>
  <c i="10" r="E266"/>
  <c i="10" r="M266"/>
  <c i="10" r="L266"/>
  <c i="9" r="G265"/>
  <c i="9" r="C265"/>
  <c i="9" r="D265"/>
  <c i="9" r="L265"/>
  <c i="8" r="L259"/>
  <c i="8" r="H259"/>
  <c i="8" r="I259"/>
  <c i="8" r="C259"/>
  <c i="8" r="D259"/>
  <c i="8" r="G259" s="1"/>
  <c i="8" r="E259"/>
  <c i="7" r="L259"/>
  <c i="7" r="K259"/>
  <c i="7" r="C259"/>
  <c i="6" r="M258"/>
  <c i="6" r="L258"/>
  <c i="6" r="I258"/>
  <c i="6" r="C258"/>
  <c i="6" r="D258"/>
  <c i="6" r="E258" s="1"/>
  <c i="5" r="L259"/>
  <c i="5" r="K259"/>
  <c i="5" r="F259"/>
  <c i="5" r="G259"/>
  <c i="5" r="D259"/>
  <c i="5" r="C259"/>
  <c i="20" l="1" r="AC180"/>
  <c i="20" r="AF180"/>
  <c i="20" r="AW181"/>
  <c i="20" r="AY181"/>
  <c i="20" r="AE181"/>
  <c i="20" r="AA181"/>
  <c i="20" r="AY180"/>
  <c i="20" r="AE180"/>
  <c i="20" r="AA180"/>
  <c i="20" r="AC181"/>
  <c i="20" r="X181"/>
  <c i="10" r="H266"/>
  <c i="6" r="H258"/>
  <c i="6" r="G258"/>
  <c i="10" r="I265"/>
  <c i="9" r="I264"/>
  <c i="11" r="I264"/>
  <c i="12" r="D263"/>
  <c i="12" r="D262"/>
  <c i="12" r="D261"/>
  <c i="20" l="1" r="B182"/>
  <c i="20" r="B183"/>
  <c i="20" r="B184"/>
  <c i="20" r="B185"/>
  <c i="25" r="B122"/>
  <c i="25" r="B123"/>
  <c i="25" r="B124"/>
  <c i="25" r="B125"/>
  <c i="25" r="B126"/>
  <c i="25" r="K121"/>
  <c i="25" r="I121"/>
  <c i="25" r="M121"/>
  <c i="25" l="1" r="D121"/>
  <c i="10" r="M265"/>
  <c i="10" r="L265"/>
  <c i="10" r="G265"/>
  <c i="10" r="H265"/>
  <c i="10" r="I264"/>
  <c i="10" r="C265"/>
  <c i="10" r="D265"/>
  <c i="10" r="E265" s="1"/>
  <c i="9" r="G264"/>
  <c i="9" r="H264"/>
  <c i="9" r="I263"/>
  <c i="9" r="C264"/>
  <c i="9" r="D264"/>
  <c i="9" r="E264" s="1"/>
  <c i="11" r="L264"/>
  <c i="11" r="G264"/>
  <c i="11" r="I263"/>
  <c i="11" r="D264"/>
  <c i="11" r="E264" s="1"/>
  <c i="11" r="C264"/>
  <c i="12" r="G263"/>
  <c i="12" r="C264"/>
  <c i="12" r="J264"/>
  <c i="12" r="D264" s="1"/>
  <c i="8" r="M262"/>
  <c i="8" r="M261"/>
  <c i="8" r="M260"/>
  <c i="8" r="M259"/>
  <c i="9" r="M264"/>
  <c i="9" r="L264"/>
  <c i="8" r="M258"/>
  <c i="8" r="L258"/>
  <c i="8" r="H258"/>
  <c i="8" r="I258"/>
  <c i="8" r="C258"/>
  <c i="8" r="D258"/>
  <c i="8" r="G258" s="1"/>
  <c i="8" r="E258"/>
  <c i="7" r="L258"/>
  <c i="7" r="K258"/>
  <c i="7" r="C258"/>
  <c i="7" r="D258"/>
  <c i="6" r="M257"/>
  <c i="6" r="L257"/>
  <c i="6" r="I257"/>
  <c i="6" r="C257"/>
  <c i="6" r="D257"/>
  <c i="6" r="E257" s="1"/>
  <c i="5" r="K258"/>
  <c i="5" r="D258" s="1"/>
  <c i="5" r="H258"/>
  <c i="5" r="C258"/>
  <c i="6" l="1" r="H257"/>
  <c i="6" r="G257"/>
  <c i="5" r="G258"/>
  <c i="5" r="F258"/>
  <c i="7" r="F255"/>
  <c i="6" r="H238"/>
  <c i="6" r="H239"/>
  <c i="6" r="H240"/>
  <c i="6" r="H241"/>
  <c i="6" r="H242"/>
  <c i="6" r="H243"/>
  <c i="6" r="H244"/>
  <c i="6" r="H245"/>
  <c i="6" r="H246"/>
  <c i="6" r="H247"/>
  <c i="6" r="H248"/>
  <c i="6" r="H249"/>
  <c i="6" r="H250"/>
  <c i="6" r="H251"/>
  <c i="6" r="H252"/>
  <c i="6" r="H253"/>
  <c i="6" r="H254"/>
  <c i="6" r="H255"/>
  <c i="6" r="H256"/>
  <c i="6" r="H237"/>
  <c i="6" r="G256"/>
  <c i="6" r="G255"/>
  <c i="6" r="G254"/>
  <c i="5" r="H257"/>
  <c i="25" r="M120"/>
  <c i="25" r="K120"/>
  <c i="25" r="I120"/>
  <c i="25" l="1" r="D120"/>
  <c i="10" r="E264"/>
  <c i="10" r="L264"/>
  <c i="10" r="M264"/>
  <c i="10" r="I263"/>
  <c i="10" r="C264"/>
  <c i="10" r="D264"/>
  <c i="9" r="L263"/>
  <c i="9" r="M263"/>
  <c i="9" r="G263"/>
  <c i="9" r="I262"/>
  <c i="9" r="C263"/>
  <c i="9" r="D263"/>
  <c i="9" r="H263" s="1"/>
  <c i="11" r="L263"/>
  <c i="11" r="G262"/>
  <c i="11" r="H262"/>
  <c i="11" r="H263"/>
  <c i="11" r="I262"/>
  <c i="11" r="C263"/>
  <c i="11" r="D263"/>
  <c i="11" r="E263" s="1"/>
  <c i="12" r="F263"/>
  <c i="12" r="J263"/>
  <c i="12" r="G262"/>
  <c i="12" r="C263"/>
  <c i="8" r="L257"/>
  <c i="8" r="D257" s="1"/>
  <c i="8" r="M257"/>
  <c i="8" r="I257"/>
  <c i="8" r="I256"/>
  <c i="8" r="C257"/>
  <c i="7" r="K257"/>
  <c i="7" r="L257"/>
  <c i="7" r="C257"/>
  <c i="7" r="D257"/>
  <c i="6" r="I256"/>
  <c i="6" r="I255"/>
  <c i="6" r="L256"/>
  <c i="6" r="D256" s="1"/>
  <c i="6" r="M256"/>
  <c i="6" r="C256"/>
  <c i="5" r="K257"/>
  <c i="5" r="D257" s="1"/>
  <c i="5" r="C257"/>
  <c i="8" l="1" r="G257"/>
  <c i="8" r="E257"/>
  <c i="10" r="G264"/>
  <c i="10" r="H264"/>
  <c i="9" r="E263"/>
  <c i="11" r="G263"/>
  <c i="8" r="H257"/>
  <c i="6" r="E256"/>
  <c i="5" r="F257"/>
  <c i="5" r="G257"/>
  <c i="9" r="E261"/>
  <c i="9" r="E262"/>
  <c i="9" r="E259"/>
  <c i="9" r="E260"/>
  <c i="9" r="H262"/>
  <c i="11" r="L262"/>
  <c i="11" r="M262"/>
  <c i="11" r="D261"/>
  <c i="11" r="E261" s="1"/>
  <c i="11" r="E255"/>
  <c i="11" r="E256"/>
  <c i="11" r="E257"/>
  <c i="11" r="E258"/>
  <c i="11" r="E259"/>
  <c i="11" r="E260"/>
  <c i="11" r="E262"/>
  <c i="11" r="L260"/>
  <c i="11" r="D260" s="1"/>
  <c i="11" r="M260"/>
  <c i="11" r="L261"/>
  <c i="11" r="M261"/>
  <c i="11" r="I260"/>
  <c i="11" r="I261"/>
  <c i="11" r="D262"/>
  <c i="11" r="C260"/>
  <c i="11" r="C261"/>
  <c i="11" r="C262"/>
  <c i="8" r="L256"/>
  <c i="8" r="M256"/>
  <c i="8" r="I255"/>
  <c i="8" r="C256"/>
  <c i="8" r="D256"/>
  <c i="8" r="E256" s="1"/>
  <c i="7" r="K256"/>
  <c i="7" r="L256"/>
  <c i="7" r="H256"/>
  <c i="7" r="D256"/>
  <c i="7" r="F256" s="1"/>
  <c i="7" r="C256"/>
  <c i="6" r="M255"/>
  <c i="6" r="L255"/>
  <c i="6" r="D255" s="1"/>
  <c i="6" r="C255"/>
  <c i="25" r="D119"/>
  <c i="25" r="M119"/>
  <c i="25" r="K119"/>
  <c i="25" r="I119"/>
  <c i="25" r="B121"/>
  <c i="25" r="B120"/>
  <c i="25" r="B119"/>
  <c i="5" r="K256"/>
  <c i="5" r="D256" s="1"/>
  <c i="5" r="H256"/>
  <c i="5" r="C256"/>
  <c i="5" r="L258"/>
  <c i="5" r="L257"/>
  <c i="5" r="L256"/>
  <c i="20" r="B180"/>
  <c i="20" r="B181"/>
  <c i="20" r="S179"/>
  <c i="20" r="U179"/>
  <c i="20" r="V179"/>
  <c i="20" r="W179" s="1"/>
  <c i="20" r="X179"/>
  <c i="20" r="AB179"/>
  <c i="20" r="AC179"/>
  <c i="20" r="AE179"/>
  <c i="20" r="AG179"/>
  <c i="20" r="AH179"/>
  <c i="20" r="AI179"/>
  <c i="20" r="AJ179"/>
  <c i="20" r="AK179"/>
  <c i="20" r="AL179"/>
  <c i="20" r="AM179"/>
  <c i="20" r="AN179"/>
  <c i="20" r="AO179"/>
  <c i="20" r="AP179"/>
  <c i="20" r="AQ179"/>
  <c i="20" r="AR179"/>
  <c i="20" r="AS179"/>
  <c i="20" r="AT179"/>
  <c i="20" r="AU179"/>
  <c i="20" r="AV179"/>
  <c i="20" r="AW179"/>
  <c i="20" r="AX179"/>
  <c i="20" r="AZ179"/>
  <c i="20" r="BA179"/>
  <c i="10" r="L263"/>
  <c i="10" r="M263"/>
  <c i="10" r="G263"/>
  <c i="10" r="G262"/>
  <c i="10" r="I262"/>
  <c i="10" r="D263"/>
  <c i="10" r="H263" s="1"/>
  <c i="10" r="C263"/>
  <c i="9" r="L262"/>
  <c i="9" r="I261"/>
  <c i="9" r="C262"/>
  <c i="9" r="D262"/>
  <c i="9" r="G262" s="1"/>
  <c i="9" r="M262"/>
  <c i="12" r="K264"/>
  <c i="12" r="J262"/>
  <c i="12" r="J261"/>
  <c i="12" r="G261"/>
  <c i="12" r="C262"/>
  <c i="12" r="F262"/>
  <c i="12" r="K263"/>
  <c i="12" r="K262"/>
  <c i="6" l="1" r="E255"/>
  <c i="5" r="F256"/>
  <c i="5" r="G256"/>
  <c i="11" r="H261"/>
  <c i="11" r="G261"/>
  <c i="11" r="H260"/>
  <c i="11" r="G260"/>
  <c i="8" r="G256"/>
  <c i="8" r="H256"/>
  <c i="7" r="G256"/>
  <c i="20" r="AY179"/>
  <c i="20" r="AF179"/>
  <c i="20" r="AA179"/>
  <c i="20" r="AD179"/>
  <c i="20" r="Y179"/>
  <c i="10" r="E263"/>
  <c i="25" r="I117"/>
  <c i="25" r="I118"/>
  <c i="25" r="M117"/>
  <c i="25" r="M118"/>
  <c i="10" r="E262" s="1"/>
  <c i="25" r="K117"/>
  <c i="25" r="K118"/>
  <c i="10" r="E261"/>
  <c i="25" r="D117"/>
  <c i="25" r="D118"/>
  <c i="25" r="B118"/>
  <c i="25" r="B117"/>
  <c i="10" r="L261"/>
  <c i="10" r="L262"/>
  <c i="10" r="D262" s="1"/>
  <c i="10" r="I261"/>
  <c i="10" r="D261"/>
  <c i="10" r="H261" s="1"/>
  <c i="10" r="C261"/>
  <c i="10" r="C262"/>
  <c i="10" r="M262"/>
  <c i="10" r="M261"/>
  <c i="9" r="L261"/>
  <c i="9" r="H260"/>
  <c i="9" r="I260"/>
  <c i="9" r="D261"/>
  <c i="9" r="G261" s="1"/>
  <c i="9" r="C261"/>
  <c i="9" r="M261"/>
  <c i="9" r="L260"/>
  <c i="9" r="M260"/>
  <c i="9" r="D260"/>
  <c i="9" r="C260"/>
  <c i="12" r="J260"/>
  <c i="12" r="D260" s="1"/>
  <c i="12" r="F260" s="1"/>
  <c i="12" r="G260"/>
  <c i="12" r="C260"/>
  <c i="12" r="C261"/>
  <c i="12" r="K260"/>
  <c i="12" r="F261"/>
  <c i="12" r="K261"/>
  <c i="9" l="1" r="H261"/>
  <c i="10" r="H262"/>
  <c i="10" r="G261"/>
  <c i="9" r="G260"/>
  <c i="10" r="M260"/>
  <c i="10" r="L260"/>
  <c i="10" r="I259"/>
  <c i="10" r="I260"/>
  <c i="10" r="C260"/>
  <c i="10" r="D260"/>
  <c i="10" r="E260" s="1"/>
  <c i="9" r="I259"/>
  <c i="11" r="I259"/>
  <c i="12" r="G259"/>
  <c i="10" l="1" r="H260"/>
  <c i="10" r="G260"/>
  <c i="5" r="K255"/>
  <c i="5" r="D255" s="1"/>
  <c i="5" r="F255" s="1"/>
  <c i="5" r="H255"/>
  <c i="5" r="C255"/>
  <c i="10" r="E259"/>
  <c i="25" r="I116"/>
  <c i="25" r="K116"/>
  <c i="25" r="M116"/>
  <c i="6" r="L254"/>
  <c i="6" r="M254"/>
  <c i="6" r="I254"/>
  <c i="6" r="C254"/>
  <c i="6" r="D254"/>
  <c i="25" r="D116"/>
  <c i="7" r="H255"/>
  <c i="7" r="K255"/>
  <c i="7" r="D255" s="1"/>
  <c i="7" r="L255"/>
  <c i="7" r="H254"/>
  <c i="7" r="C255"/>
  <c i="8" r="L255"/>
  <c i="8" r="D255" s="1"/>
  <c i="8" r="M255"/>
  <c i="8" r="C255"/>
  <c i="9" r="L259"/>
  <c i="9" r="M259"/>
  <c i="9" r="I258"/>
  <c i="9" r="C259"/>
  <c i="9" r="D259"/>
  <c i="11" r="L259"/>
  <c i="11" r="M259"/>
  <c i="11" r="H258"/>
  <c i="11" r="I258"/>
  <c i="11" r="D259"/>
  <c i="11" r="H259" s="1"/>
  <c i="11" r="C259"/>
  <c i="12" r="K259"/>
  <c i="12" r="J259"/>
  <c i="12" r="D259" s="1"/>
  <c i="12" r="F259" s="1"/>
  <c i="12" r="G258"/>
  <c i="12" r="C259"/>
  <c i="6" l="1" r="E254"/>
  <c i="5" r="G255"/>
  <c i="7" r="G255"/>
  <c i="8" r="E255"/>
  <c i="8" r="G255"/>
  <c i="8" r="H255"/>
  <c i="9" r="H259"/>
  <c i="9" r="G259"/>
  <c i="11" r="G259"/>
  <c i="8" r="C254"/>
  <c i="8" r="M254"/>
  <c i="8" r="L254"/>
  <c i="8" r="D254" s="1"/>
  <c i="8" r="E254" s="1"/>
  <c i="8" r="I254"/>
  <c i="25" r="I114"/>
  <c i="25" r="I115"/>
  <c i="25" r="K114"/>
  <c i="25" r="K115"/>
  <c i="25" r="M114"/>
  <c i="25" r="M115"/>
  <c i="10" r="I258"/>
  <c i="10" r="D258"/>
  <c i="10" r="G258" s="1"/>
  <c i="10" r="D259"/>
  <c i="10" r="C258"/>
  <c i="10" r="C259"/>
  <c i="10" r="M258"/>
  <c i="10" r="M259"/>
  <c i="10" r="L258"/>
  <c i="10" r="L259"/>
  <c i="10" r="I257"/>
  <c i="9" r="M258"/>
  <c i="9" r="L258"/>
  <c i="9" r="I257"/>
  <c i="9" r="C258"/>
  <c i="9" r="D258"/>
  <c i="9" r="G258" s="1"/>
  <c i="11" r="M258"/>
  <c i="11" r="L258"/>
  <c i="11" r="I257"/>
  <c i="11" r="C258"/>
  <c i="11" r="D258"/>
  <c i="12" r="K258"/>
  <c i="12" r="J258"/>
  <c i="12" r="D258" s="1"/>
  <c i="12" r="F258" s="1"/>
  <c i="12" r="G257"/>
  <c i="12" r="C258"/>
  <c i="7" r="L254"/>
  <c i="7" r="K254"/>
  <c i="7" r="D254" s="1"/>
  <c i="7" r="C254"/>
  <c i="6" r="E237"/>
  <c i="6" r="E238"/>
  <c i="6" r="E239"/>
  <c i="6" r="E240"/>
  <c i="6" r="E241"/>
  <c i="6" r="E242"/>
  <c i="6" r="E243"/>
  <c i="6" r="E244"/>
  <c i="6" r="E245"/>
  <c i="6" r="E246"/>
  <c i="6" r="E247"/>
  <c i="6" r="E248"/>
  <c i="6" r="E249"/>
  <c i="6" r="E250"/>
  <c i="6" r="E251"/>
  <c i="6" r="E252"/>
  <c i="6" r="I253"/>
  <c i="6" r="C253"/>
  <c i="6" r="L253"/>
  <c i="6" r="D253" s="1"/>
  <c i="6" r="M253"/>
  <c i="5" r="K254"/>
  <c i="5" r="D254" s="1"/>
  <c i="5" r="H254"/>
  <c i="5" r="C254"/>
  <c i="25" r="D115"/>
  <c i="6" l="1" r="E253"/>
  <c i="6" r="G253"/>
  <c i="8" r="G254"/>
  <c i="8" r="H254"/>
  <c i="9" r="E258"/>
  <c i="11" r="G258"/>
  <c i="10" r="E258"/>
  <c i="10" r="H258"/>
  <c i="10" r="G259"/>
  <c i="10" r="H259"/>
  <c i="9" r="H258"/>
  <c i="7" r="F254"/>
  <c i="7" r="G254"/>
  <c i="5" r="F254"/>
  <c i="5" r="G254"/>
  <c i="20" r="S178"/>
  <c i="20" r="T179" s="1"/>
  <c i="20" r="U178"/>
  <c i="20" r="V178"/>
  <c i="20" r="W178" s="1"/>
  <c i="20" r="X178"/>
  <c i="20" r="AB178"/>
  <c i="20" r="AC178"/>
  <c i="20" r="AE178"/>
  <c i="20" r="AG178"/>
  <c i="20" r="AH178"/>
  <c i="20" r="AI178"/>
  <c i="20" r="AJ178"/>
  <c i="20" r="AK178"/>
  <c i="20" r="AL178"/>
  <c i="20" r="AM178"/>
  <c i="20" r="AN178"/>
  <c i="20" r="AO178"/>
  <c i="20" r="AP178"/>
  <c i="20" r="AQ178"/>
  <c i="20" r="AR178"/>
  <c i="20" r="AS178"/>
  <c i="20" r="AT178"/>
  <c i="20" r="BD179" s="1"/>
  <c i="20" r="AU178"/>
  <c i="20" r="AV178"/>
  <c i="20" r="AX178"/>
  <c i="20" r="AY178"/>
  <c i="20" r="AZ178"/>
  <c i="20" r="BA178"/>
  <c i="25" r="D114"/>
  <c i="9" r="M257"/>
  <c i="9" r="L257"/>
  <c i="9" r="G257"/>
  <c i="9" r="H257"/>
  <c i="9" r="I256"/>
  <c i="9" r="D257"/>
  <c i="9" r="E257" s="1"/>
  <c i="9" r="C257"/>
  <c i="11" r="M257"/>
  <c i="11" r="L257"/>
  <c i="11" r="H257"/>
  <c i="11" r="I256"/>
  <c i="11" r="C257"/>
  <c i="11" r="D257"/>
  <c i="11" r="G257" s="1"/>
  <c i="12" r="K257"/>
  <c i="12" r="J257"/>
  <c i="12" r="D257" s="1"/>
  <c i="12" r="F257" s="1"/>
  <c i="12" r="C257"/>
  <c i="12" r="G256"/>
  <c i="8" r="M253"/>
  <c i="8" r="L253"/>
  <c i="8" r="C253"/>
  <c i="8" r="D253"/>
  <c i="8" r="E253" s="1"/>
  <c i="8" r="I253"/>
  <c i="7" r="L253"/>
  <c i="7" r="K253"/>
  <c i="7" r="F253"/>
  <c i="7" r="G253"/>
  <c i="7" r="C253"/>
  <c i="7" r="D253"/>
  <c i="7" r="H253"/>
  <c i="6" r="L251"/>
  <c i="6" r="M251"/>
  <c i="6" r="L252"/>
  <c i="6" r="D252" s="1"/>
  <c i="6" r="G252" s="1"/>
  <c i="6" r="M252"/>
  <c i="6" r="I252"/>
  <c i="6" r="C252"/>
  <c i="5" r="L251"/>
  <c i="5" r="L252"/>
  <c i="5" r="L253"/>
  <c i="5" r="L254"/>
  <c i="5" r="L255"/>
  <c i="5" r="K253"/>
  <c i="5" r="H253"/>
  <c i="5" r="D253"/>
  <c i="5" r="G253" s="1"/>
  <c i="5" r="C253"/>
  <c i="8" l="1" r="G253"/>
  <c i="8" r="H253"/>
  <c i="5" r="F253"/>
  <c i="20" r="AA178"/>
  <c i="20" r="AD178"/>
  <c i="20" r="Y178"/>
  <c i="20" r="AW178"/>
  <c i="20" r="BB179" s="1"/>
  <c i="20" r="BC179"/>
  <c i="20" r="BE179"/>
  <c i="20" r="AF178"/>
  <c i="25" r="I113"/>
  <c i="25" r="K113"/>
  <c i="25" r="M113"/>
  <c i="20" r="S177"/>
  <c i="20" r="T178" s="1"/>
  <c i="20" r="U177"/>
  <c i="20" r="V177"/>
  <c i="20" r="Y177" s="1"/>
  <c i="20" r="W177"/>
  <c i="20" r="X177"/>
  <c i="20" r="AA177"/>
  <c i="20" r="AB177"/>
  <c i="20" r="AC177"/>
  <c i="20" r="AE177"/>
  <c i="20" r="AF177"/>
  <c i="20" r="AG177"/>
  <c i="20" r="AH177"/>
  <c i="20" r="AI177"/>
  <c i="20" r="AJ177"/>
  <c i="20" r="AK177"/>
  <c i="20" r="AL177"/>
  <c i="20" r="AM177"/>
  <c i="20" r="AN177"/>
  <c i="20" r="AO177"/>
  <c i="20" r="AP177"/>
  <c i="20" r="AQ177"/>
  <c i="20" r="AR177"/>
  <c i="20" r="AS177"/>
  <c i="20" r="AT177"/>
  <c i="20" r="BD178" s="1"/>
  <c i="20" r="AU177"/>
  <c i="20" r="AV177"/>
  <c i="20" r="AW177"/>
  <c i="20" r="BB178" s="1"/>
  <c i="20" r="AX177"/>
  <c i="20" r="AY177"/>
  <c i="20" r="AZ177"/>
  <c i="20" r="BA177"/>
  <c i="10" r="M257"/>
  <c i="10" r="L257"/>
  <c i="10" r="D257" s="1"/>
  <c i="10" r="G257" s="1"/>
  <c i="10" r="C257"/>
  <c i="10" r="I256"/>
  <c i="9" r="E256"/>
  <c i="9" r="M256"/>
  <c i="9" r="L256"/>
  <c i="9" r="H256"/>
  <c i="9" r="E244"/>
  <c i="9" r="E245"/>
  <c i="9" r="E246"/>
  <c i="9" r="E247"/>
  <c i="9" r="E248"/>
  <c i="9" r="E249"/>
  <c i="9" r="E250"/>
  <c i="9" r="E251"/>
  <c i="9" r="E252"/>
  <c i="9" r="E253"/>
  <c i="9" r="E254"/>
  <c i="9" r="E255"/>
  <c i="9" r="E243"/>
  <c i="9" r="C256"/>
  <c i="9" r="D256"/>
  <c i="9" r="G256" s="1"/>
  <c i="9" r="I255"/>
  <c i="11" r="M256"/>
  <c i="11" r="L256"/>
  <c i="11" r="H256"/>
  <c i="11" r="I255"/>
  <c i="11" r="C256"/>
  <c i="11" r="D256"/>
  <c i="11" r="G256" s="1"/>
  <c i="12" r="G255"/>
  <c i="12" r="C256"/>
  <c i="12" r="D256"/>
  <c i="12" r="F256" s="1"/>
  <c i="12" r="K256"/>
  <c i="12" r="J256"/>
  <c i="8" r="M252"/>
  <c i="8" r="L252"/>
  <c i="8" r="D252" s="1"/>
  <c i="8" r="C252"/>
  <c i="8" r="I252"/>
  <c i="7" r="L252"/>
  <c i="7" r="K252"/>
  <c i="7" r="D252" s="1"/>
  <c i="7" r="C252"/>
  <c i="7" r="H252"/>
  <c i="6" r="D251"/>
  <c i="6" r="C251"/>
  <c i="6" r="I251"/>
  <c i="5" r="C252"/>
  <c i="5" r="K252"/>
  <c i="5" r="D252" s="1"/>
  <c i="5" r="H252"/>
  <c i="25" r="D113"/>
  <c i="8" l="1" r="E252"/>
  <c i="8" r="G252"/>
  <c i="8" r="H252"/>
  <c i="5" r="F252"/>
  <c i="5" r="G252"/>
  <c i="20" r="BE178"/>
  <c i="20" r="BC178"/>
  <c i="10" r="E257"/>
  <c i="10" r="H257"/>
  <c i="7" r="G252"/>
  <c i="7" r="F252"/>
  <c i="20" r="AD177"/>
  <c i="6" r="G251"/>
  <c i="25" r="I112"/>
  <c i="25" r="K112"/>
  <c i="25" r="M112"/>
  <c i="20" r="AH176"/>
  <c i="20" r="S175"/>
  <c i="20" r="U175"/>
  <c i="20" r="W175" s="1"/>
  <c i="20" r="V175"/>
  <c i="20" r="AF175" s="1"/>
  <c i="20" r="Y175"/>
  <c i="20" r="AB175"/>
  <c i="20" r="AD175"/>
  <c i="20" r="AG175"/>
  <c i="20" r="AH175"/>
  <c i="20" r="AI175"/>
  <c i="20" r="AJ175"/>
  <c i="20" r="AK175"/>
  <c i="20" r="AL175"/>
  <c i="20" r="AM175"/>
  <c i="20" r="AN175"/>
  <c i="20" r="AO175"/>
  <c i="20" r="AP175"/>
  <c i="20" r="AQ175"/>
  <c i="20" r="AR175"/>
  <c i="20" r="AS175"/>
  <c i="20" r="BC176" s="1"/>
  <c i="20" r="AT175"/>
  <c i="20" r="AU175"/>
  <c i="20" r="AV175"/>
  <c i="20" r="AX175"/>
  <c i="20" r="AZ175"/>
  <c i="20" r="BA175"/>
  <c i="20" r="S176"/>
  <c i="20" r="T177" s="1"/>
  <c i="20" r="T176"/>
  <c i="20" r="U176"/>
  <c i="20" r="X176" s="1"/>
  <c i="20" r="V176"/>
  <c i="20" r="AF176" s="1"/>
  <c i="20" r="AB176"/>
  <c i="20" r="AG176"/>
  <c i="20" r="AI176"/>
  <c i="20" r="AJ176"/>
  <c i="20" r="AK176"/>
  <c i="20" r="AL176"/>
  <c i="20" r="AM176"/>
  <c i="20" r="AN176"/>
  <c i="20" r="AO176"/>
  <c i="20" r="AP176"/>
  <c i="20" r="AQ176"/>
  <c i="20" r="AR176"/>
  <c i="20" r="AS176"/>
  <c i="20" r="AT176"/>
  <c i="20" r="BD177" s="1"/>
  <c i="20" r="AU176"/>
  <c i="20" r="AV176"/>
  <c i="20" r="AX176"/>
  <c i="20" r="AZ176"/>
  <c i="20" r="BA176"/>
  <c i="20" r="BD176"/>
  <c i="20" r="BE176"/>
  <c i="20" r="BG176"/>
  <c i="20" r="BH176"/>
  <c i="20" r="BI176"/>
  <c i="10" r="M256"/>
  <c i="10" r="L256"/>
  <c i="10" r="D256" s="1"/>
  <c i="10" r="E256" s="1"/>
  <c i="10" r="C256"/>
  <c i="9" r="M255"/>
  <c i="9" r="L255"/>
  <c i="9" r="G255"/>
  <c i="9" r="H255"/>
  <c i="9" r="C255"/>
  <c i="9" r="D255"/>
  <c i="8" r="M251"/>
  <c i="8" r="L251"/>
  <c i="8" r="I251"/>
  <c i="8" r="C251"/>
  <c i="8" r="D251"/>
  <c i="8" r="H251" s="1"/>
  <c i="12" r="K255"/>
  <c i="12" r="J255"/>
  <c i="12" r="D255" s="1"/>
  <c i="12" r="F255" s="1"/>
  <c i="12" r="C255"/>
  <c i="11" r="D255"/>
  <c i="11" r="C255"/>
  <c i="11" r="M255"/>
  <c i="11" r="L255"/>
  <c i="7" r="L251"/>
  <c i="7" r="K251"/>
  <c i="7" r="D251" s="1"/>
  <c i="7" r="G251" s="1"/>
  <c i="7" r="H251"/>
  <c i="7" r="C251"/>
  <c i="6" r="I250"/>
  <c i="6" r="C250"/>
  <c i="6" r="M250"/>
  <c i="6" r="L250"/>
  <c i="6" r="D250" s="1"/>
  <c i="5" r="K251"/>
  <c i="5" r="H251"/>
  <c i="5" r="D251"/>
  <c i="5" r="G251" s="1"/>
  <c i="5" r="C251"/>
  <c i="20" r="B176"/>
  <c i="20" r="BF176" s="1"/>
  <c i="20" r="B177"/>
  <c i="20" r="B178"/>
  <c i="20" r="B179"/>
  <c i="25" r="D112"/>
  <c i="25" r="B112"/>
  <c i="25" r="B113"/>
  <c i="25" r="B114"/>
  <c i="25" r="B115"/>
  <c i="25" r="B116"/>
  <c i="8" l="1" r="G251"/>
  <c i="8" r="E251"/>
  <c i="20" r="BF179"/>
  <c i="20" r="BJ179"/>
  <c i="20" r="BG179"/>
  <c i="20" r="BH179"/>
  <c i="20" r="BI179"/>
  <c i="20" r="BJ177"/>
  <c i="20" r="BI177"/>
  <c i="20" r="BH177"/>
  <c i="20" r="BG177"/>
  <c i="20" r="BK177" s="1"/>
  <c i="20" r="BJ176"/>
  <c i="20" r="AW175"/>
  <c i="20" r="BB176" s="1"/>
  <c i="20" r="BF177"/>
  <c i="20" r="BH178"/>
  <c i="20" r="BI178"/>
  <c i="20" r="BG178"/>
  <c i="20" r="BF178"/>
  <c i="20" r="BJ178"/>
  <c i="20" r="BC177"/>
  <c i="20" r="BE177"/>
  <c i="20" r="AC176"/>
  <c i="11" r="H255"/>
  <c i="11" r="G255"/>
  <c i="6" r="G250"/>
  <c i="20" r="BK176"/>
  <c i="20" r="AD176"/>
  <c i="20" r="AY175"/>
  <c i="20" r="AC175"/>
  <c i="20" r="W176"/>
  <c i="20" r="AW176"/>
  <c i="20" r="BB177" s="1"/>
  <c i="20" r="Y176"/>
  <c i="20" r="X175"/>
  <c i="20" r="AY176"/>
  <c i="20" r="AE176"/>
  <c i="20" r="AA176"/>
  <c i="20" r="AE175"/>
  <c i="20" r="AA175"/>
  <c i="10" r="G256"/>
  <c i="10" r="H256"/>
  <c i="7" r="F251"/>
  <c i="5" r="F251"/>
  <c i="10" r="I255"/>
  <c i="9" r="I254"/>
  <c i="11" r="I254"/>
  <c i="12" r="G254"/>
  <c i="20" l="1" r="BK178"/>
  <c i="20" r="BK179"/>
  <c i="9" r="H244"/>
  <c i="9" r="H245"/>
  <c i="9" r="H246"/>
  <c i="9" r="H247"/>
  <c i="9" r="H248"/>
  <c i="9" r="H249"/>
  <c i="9" r="H250"/>
  <c i="9" r="H251"/>
  <c i="9" r="H252"/>
  <c i="9" r="H253"/>
  <c i="9" r="H254"/>
  <c i="9" r="H243"/>
  <c i="10" r="M255"/>
  <c i="10" r="L255"/>
  <c i="10" r="D255" s="1"/>
  <c i="10" r="I254"/>
  <c i="10" r="C255"/>
  <c i="10" r="C252"/>
  <c i="10" r="C253"/>
  <c i="10" r="C254"/>
  <c i="10" r="M251"/>
  <c i="10" r="M252"/>
  <c i="10" r="M253"/>
  <c i="10" r="M254"/>
  <c i="9" r="C251"/>
  <c i="9" r="D251"/>
  <c i="9" r="C252"/>
  <c i="9" r="D252"/>
  <c i="9" r="C253"/>
  <c i="9" r="D253"/>
  <c i="9" r="C254"/>
  <c i="9" r="D254"/>
  <c i="12" r="C251"/>
  <c i="12" r="C252"/>
  <c i="12" r="C253"/>
  <c i="12" r="C254"/>
  <c i="12" r="D254"/>
  <c i="11" r="M250"/>
  <c i="11" r="M251"/>
  <c i="11" r="M252"/>
  <c i="11" r="M253"/>
  <c i="11" r="M254"/>
  <c i="11" r="C251"/>
  <c i="11" r="C252"/>
  <c i="11" r="C253"/>
  <c i="11" r="C254"/>
  <c i="8" r="H250"/>
  <c i="25" r="I111"/>
  <c i="25" r="I110"/>
  <c i="25" r="I109"/>
  <c i="25" r="I108"/>
  <c i="25" r="I107"/>
  <c i="25" r="I106"/>
  <c i="25" r="I105"/>
  <c i="25" r="I104"/>
  <c i="25" r="I103"/>
  <c i="25" r="I102"/>
  <c i="25" r="I101"/>
  <c i="25" r="I100"/>
  <c i="25" r="I99"/>
  <c i="25" r="I98"/>
  <c i="25" r="M111"/>
  <c i="25" r="K111"/>
  <c i="11" r="L254"/>
  <c i="11" r="D254" s="1"/>
  <c i="11" r="I253"/>
  <c i="12" r="K253"/>
  <c i="12" r="K254"/>
  <c i="12" r="J254"/>
  <c i="12" r="G253"/>
  <c i="8" r="M250"/>
  <c i="8" r="L250"/>
  <c i="8" r="D250" s="1"/>
  <c i="8" r="E250" s="1"/>
  <c i="8" r="I250"/>
  <c i="8" r="C250"/>
  <c i="7" r="K250"/>
  <c i="7" r="D250" s="1"/>
  <c i="7" r="L249"/>
  <c i="7" r="L250"/>
  <c i="7" r="H250"/>
  <c i="7" r="C250"/>
  <c i="6" r="M249"/>
  <c i="6" r="L249"/>
  <c i="6" r="I249"/>
  <c i="6" r="C249"/>
  <c i="6" r="D249"/>
  <c i="6" r="G249" s="1"/>
  <c i="9" r="I253"/>
  <c i="9" r="M253"/>
  <c i="9" r="M254"/>
  <c i="9" r="L254"/>
  <c i="9" r="G254" s="1"/>
  <c i="25" r="D111"/>
  <c i="5" r="H250"/>
  <c i="5" r="C250"/>
  <c i="5" r="D250"/>
  <c i="5" r="F250" s="1"/>
  <c i="5" r="L249"/>
  <c i="5" r="L250"/>
  <c i="5" r="K250"/>
  <c i="5" l="1" r="G250"/>
  <c i="11" r="E254"/>
  <c i="11" r="H254"/>
  <c i="11" r="G254"/>
  <c i="10" r="E255"/>
  <c i="10" r="G255"/>
  <c i="10" r="H255"/>
  <c i="7" r="F250"/>
  <c i="7" r="G250"/>
  <c i="12" r="F254"/>
  <c i="8" r="G250"/>
  <c i="20" r="S173"/>
  <c i="20" r="T174" s="1"/>
  <c i="20" r="U173"/>
  <c i="20" r="W173" s="1"/>
  <c i="20" r="V173"/>
  <c i="20" r="Y173" s="1"/>
  <c i="20" r="AB173"/>
  <c i="20" r="AG173"/>
  <c i="20" r="AH173"/>
  <c i="20" r="AI173"/>
  <c i="20" r="AJ173"/>
  <c i="20" r="AK173"/>
  <c i="20" r="AL173"/>
  <c i="20" r="AM173"/>
  <c i="20" r="AN173"/>
  <c i="20" r="AO173"/>
  <c i="20" r="AP173"/>
  <c i="20" r="AQ173"/>
  <c i="20" r="AR173"/>
  <c i="20" r="AS173"/>
  <c i="20" r="BC174" s="1"/>
  <c i="20" r="AT173"/>
  <c i="20" r="AU173"/>
  <c i="20" r="AV173"/>
  <c i="20" r="AW173"/>
  <c i="20" r="BB174" s="1"/>
  <c i="20" r="AX173"/>
  <c i="20" r="AZ173"/>
  <c i="20" r="BA173"/>
  <c i="20" r="S174"/>
  <c i="20" r="T175" s="1"/>
  <c i="20" r="U174"/>
  <c i="20" r="X174" s="1"/>
  <c i="20" r="V174"/>
  <c i="20" r="Y174" s="1"/>
  <c i="20" r="AB174"/>
  <c i="20" r="AC174"/>
  <c i="20" r="AG174"/>
  <c i="20" r="AH174"/>
  <c i="20" r="AI174"/>
  <c i="20" r="AJ174"/>
  <c i="20" r="AK174"/>
  <c i="20" r="AL174"/>
  <c i="20" r="AM174"/>
  <c i="20" r="AN174"/>
  <c i="20" r="AO174"/>
  <c i="20" r="AP174"/>
  <c i="20" r="AQ174"/>
  <c i="20" r="AR174"/>
  <c i="20" r="AS174"/>
  <c i="20" r="AT174"/>
  <c i="20" r="BD175" s="1"/>
  <c i="20" r="AU174"/>
  <c i="20" r="AV174"/>
  <c i="20" r="AX174"/>
  <c i="20" r="AZ174"/>
  <c i="20" r="BA174"/>
  <c i="20" r="BD174"/>
  <c i="25" r="D110"/>
  <c i="25" r="M110"/>
  <c i="25" r="K110"/>
  <c i="10" r="I253"/>
  <c i="9" r="L253"/>
  <c i="9" r="G253"/>
  <c i="9" r="I252"/>
  <c i="11" r="I252"/>
  <c i="12" r="G252"/>
  <c i="8" r="M249"/>
  <c i="8" r="C249"/>
  <c i="8" r="I249"/>
  <c i="7" r="C249"/>
  <c i="7" r="D249"/>
  <c i="7" r="G249" s="1"/>
  <c i="7" r="H249"/>
  <c i="8" r="L249"/>
  <c i="8" r="D249" s="1"/>
  <c i="12" r="J253"/>
  <c i="10" r="L254"/>
  <c i="10" r="D254" s="1"/>
  <c i="11" r="L253"/>
  <c i="11" r="D253" s="1"/>
  <c i="7" r="K249"/>
  <c i="6" r="C248"/>
  <c i="6" r="I248"/>
  <c i="6" r="M248"/>
  <c i="6" r="L248"/>
  <c i="6" r="D248" s="1"/>
  <c i="5" r="K249"/>
  <c i="5" r="D249" s="1"/>
  <c i="5" r="C249"/>
  <c i="5" r="H249"/>
  <c i="8" l="1" r="E249"/>
  <c i="8" r="H249"/>
  <c i="8" r="G249"/>
  <c i="5" r="G249"/>
  <c i="5" r="F249"/>
  <c i="20" r="AY173"/>
  <c i="20" r="AD173"/>
  <c i="20" r="BE174"/>
  <c i="20" r="AD174"/>
  <c i="20" r="W174"/>
  <c i="20" r="AC173"/>
  <c i="20" r="BE175"/>
  <c i="20" r="BC175"/>
  <c i="20" r="AF173"/>
  <c i="20" r="AA173"/>
  <c i="20" r="AW174"/>
  <c i="20" r="BB175" s="1"/>
  <c i="20" r="AF174"/>
  <c i="20" r="X173"/>
  <c i="12" r="D253"/>
  <c i="12" r="F253" s="1"/>
  <c i="11" r="E253"/>
  <c i="11" r="H253"/>
  <c i="10" r="E254"/>
  <c i="10" r="H254"/>
  <c i="7" r="F249"/>
  <c i="6" r="G248"/>
  <c i="11" r="G253"/>
  <c i="20" r="AY174"/>
  <c i="20" r="AE174"/>
  <c i="20" r="AA174"/>
  <c i="20" r="AE173"/>
  <c i="10" r="L253"/>
  <c i="10" r="D253" s="1"/>
  <c i="10" r="I252"/>
  <c i="7" r="L248"/>
  <c i="7" r="K248"/>
  <c i="7" r="H248"/>
  <c i="7" r="D248"/>
  <c i="7" r="G248" s="1"/>
  <c i="7" r="C248"/>
  <c i="6" r="C247"/>
  <c i="6" r="I247"/>
  <c i="5" r="H248"/>
  <c i="5" r="C248"/>
  <c i="25" r="M109"/>
  <c i="25" r="K109"/>
  <c i="9" r="I251"/>
  <c i="11" r="I251"/>
  <c i="11" r="L252"/>
  <c i="12" r="K252"/>
  <c i="12" r="J252"/>
  <c i="12" r="G251"/>
  <c i="8" r="I248"/>
  <c i="8" r="C248"/>
  <c i="8" r="M248"/>
  <c i="8" r="L248"/>
  <c i="8" r="D248" s="1"/>
  <c i="9" r="M252"/>
  <c i="9" r="L252"/>
  <c i="25" r="D109"/>
  <c i="6" r="L247"/>
  <c i="6" r="D247" s="1"/>
  <c i="6" r="M247"/>
  <c i="5" r="L248"/>
  <c i="5" r="K248"/>
  <c i="5" r="D248" s="1"/>
  <c i="8" l="1" r="E248"/>
  <c i="8" r="H248"/>
  <c i="8" r="G248"/>
  <c i="5" r="G248"/>
  <c i="5" r="F248"/>
  <c i="12" r="D252"/>
  <c i="12" r="F252" s="1"/>
  <c i="11" r="D252"/>
  <c i="10" r="E253"/>
  <c i="10" r="H253"/>
  <c i="7" r="F248"/>
  <c i="6" r="G247"/>
  <c i="9" r="G252"/>
  <c i="8" r="M247"/>
  <c i="8" r="L247"/>
  <c i="8" r="D247" s="1"/>
  <c i="8" r="G247" s="1"/>
  <c i="8" r="I247"/>
  <c i="8" r="C247"/>
  <c i="25" r="M108"/>
  <c i="25" r="K108"/>
  <c i="8" l="1" r="E247"/>
  <c i="8" r="H247"/>
  <c i="11" r="E252"/>
  <c i="11" r="H252"/>
  <c i="11" r="G252"/>
  <c i="10" r="G254"/>
  <c i="10" r="L252"/>
  <c i="10" r="D252" s="1"/>
  <c i="11" r="L251"/>
  <c i="12" r="K251"/>
  <c i="12" r="J251"/>
  <c i="9" r="M251"/>
  <c i="9" r="L251"/>
  <c i="7" r="L247"/>
  <c i="7" r="K247"/>
  <c i="7" r="H247"/>
  <c i="7" r="D247"/>
  <c i="7" r="C247"/>
  <c i="6" r="C246"/>
  <c i="6" r="I246"/>
  <c i="6" r="M246"/>
  <c i="6" r="L246"/>
  <c i="6" r="D246" s="1"/>
  <c i="5" r="L247"/>
  <c i="5" r="K247"/>
  <c i="5" r="D247" s="1"/>
  <c i="5" r="H247"/>
  <c i="5" r="C247"/>
  <c i="5" l="1" r="G247"/>
  <c i="5" r="F247"/>
  <c i="12" r="D251"/>
  <c i="12" r="F251" s="1"/>
  <c i="11" r="D251"/>
  <c i="10" r="E252"/>
  <c i="10" r="H252"/>
  <c i="7" r="F247"/>
  <c i="7" r="G247"/>
  <c i="6" r="G246"/>
  <c i="10" r="G253"/>
  <c i="9" r="G251"/>
  <c i="20" r="S171"/>
  <c i="20" r="T172" s="1"/>
  <c i="20" r="U171"/>
  <c i="20" r="X171" s="1"/>
  <c i="20" r="V171"/>
  <c i="20" r="AB171"/>
  <c i="20" r="AG171"/>
  <c i="20" r="AH171"/>
  <c i="20" r="AI171"/>
  <c i="20" r="AJ171"/>
  <c i="20" r="AK171"/>
  <c i="20" r="AL171"/>
  <c i="20" r="AM171"/>
  <c i="20" r="AN171"/>
  <c i="20" r="AO171"/>
  <c i="20" r="AP171"/>
  <c i="20" r="AQ171"/>
  <c i="20" r="AR171"/>
  <c i="20" r="AS171"/>
  <c i="20" r="BC172" s="1"/>
  <c i="20" r="AT171"/>
  <c i="20" r="BD172" s="1"/>
  <c i="20" r="AU171"/>
  <c i="20" r="AV171"/>
  <c i="20" r="AX171"/>
  <c i="20" r="AZ171"/>
  <c i="20" r="BA171"/>
  <c i="20" r="S172"/>
  <c i="20" r="T173" s="1"/>
  <c i="20" r="U172"/>
  <c i="20" r="V172"/>
  <c i="20" r="AF172" s="1"/>
  <c i="20" r="X172"/>
  <c i="20" r="AB172"/>
  <c i="20" r="AE172"/>
  <c i="20" r="AG172"/>
  <c i="20" r="AH172"/>
  <c i="20" r="AI172"/>
  <c i="20" r="AJ172"/>
  <c i="20" r="AK172"/>
  <c i="20" r="AL172"/>
  <c i="20" r="AM172"/>
  <c i="20" r="AN172"/>
  <c i="20" r="AO172"/>
  <c i="20" r="AP172"/>
  <c i="20" r="AQ172"/>
  <c i="20" r="AR172"/>
  <c i="20" r="AS172"/>
  <c i="20" r="AT172"/>
  <c i="20" r="BD173" s="1"/>
  <c i="20" r="AU172"/>
  <c i="20" r="AV172"/>
  <c i="20" r="AW172"/>
  <c i="20" r="BB173" s="1"/>
  <c i="20" r="AX172"/>
  <c i="20" r="AZ172"/>
  <c i="20" r="BA172"/>
  <c i="20" r="BE172"/>
  <c i="25" r="D108"/>
  <c i="20" l="1" r="BC173"/>
  <c i="20" r="BE173"/>
  <c i="20" r="AA171"/>
  <c i="20" r="AY172"/>
  <c i="20" r="W172"/>
  <c i="20" r="AE171"/>
  <c i="20" r="AY171"/>
  <c i="20" r="AC171"/>
  <c i="20" r="W171"/>
  <c i="20" r="AW171"/>
  <c i="20" r="BB172" s="1"/>
  <c i="20" r="AC172"/>
  <c i="11" r="E251"/>
  <c i="11" r="H251"/>
  <c i="11" r="G251"/>
  <c i="10" r="G252"/>
  <c i="20" r="AA172"/>
  <c i="20" r="AD172"/>
  <c i="20" r="Y172"/>
  <c i="20" r="AD171"/>
  <c i="20" r="Y171"/>
  <c i="20" r="AF171"/>
  <c i="25" r="D107"/>
  <c i="25" r="D106"/>
  <c i="20" r="B171"/>
  <c i="20" r="B172"/>
  <c i="20" r="B173"/>
  <c i="20" r="B174"/>
  <c i="20" r="B175"/>
  <c i="25" r="K107"/>
  <c i="25" r="M107"/>
  <c i="7" r="H245"/>
  <c i="7" r="H246"/>
  <c i="7" r="C246"/>
  <c i="7" r="L246"/>
  <c i="7" r="K246"/>
  <c i="7" r="D246" s="1"/>
  <c i="8" r="M246"/>
  <c i="8" r="L246"/>
  <c i="8" r="D246" s="1"/>
  <c i="8" r="I245"/>
  <c i="8" r="I246"/>
  <c i="8" r="G246"/>
  <c i="8" r="C246"/>
  <c i="6" r="I245"/>
  <c i="6" r="C245"/>
  <c i="6" r="M245"/>
  <c i="6" r="L245"/>
  <c i="6" r="D245" s="1"/>
  <c i="5" r="L246"/>
  <c i="5" r="K246"/>
  <c i="5" r="H246"/>
  <c i="5" r="D246"/>
  <c i="5" r="G246" s="1"/>
  <c i="5" r="C246"/>
  <c i="8" l="1" r="E246"/>
  <c i="8" r="H246"/>
  <c i="5" r="F246"/>
  <c i="20" r="BG174"/>
  <c i="20" r="BH174"/>
  <c i="20" r="BJ174"/>
  <c i="20" r="BF174"/>
  <c i="20" r="BI174"/>
  <c i="20" r="BH173"/>
  <c i="20" r="BI173"/>
  <c i="20" r="BF173"/>
  <c i="20" r="BJ173"/>
  <c i="20" r="BG173"/>
  <c i="20" r="BH172"/>
  <c i="20" r="BI172"/>
  <c i="20" r="BF172"/>
  <c i="20" r="BJ172"/>
  <c i="20" r="BG172"/>
  <c i="20" r="BH175"/>
  <c i="20" r="BI175"/>
  <c i="20" r="BF175"/>
  <c i="20" r="BJ175"/>
  <c i="20" r="BG175"/>
  <c i="20" r="BI171"/>
  <c i="20" r="BG171"/>
  <c i="20" r="BH171"/>
  <c i="20" r="BF171"/>
  <c i="20" r="BJ171"/>
  <c i="7" r="G246"/>
  <c i="7" r="F246"/>
  <c i="6" r="G245"/>
  <c i="25" r="B111"/>
  <c i="25" r="B110"/>
  <c i="25" r="B109"/>
  <c i="25" r="B108"/>
  <c i="25" r="B107"/>
  <c i="20" l="1" r="BK171"/>
  <c i="20" r="BK172"/>
  <c i="20" r="BK173"/>
  <c i="20" r="BK174"/>
  <c i="20" r="BK175"/>
  <c i="20" r="S168"/>
  <c i="20" r="U168"/>
  <c i="20" r="V168"/>
  <c i="20" r="Y168" s="1"/>
  <c i="20" r="X168"/>
  <c i="20" r="AB168"/>
  <c i="20" r="AC168"/>
  <c i="20" r="AD168"/>
  <c i="20" r="AG168"/>
  <c i="20" r="AH168"/>
  <c i="20" r="AI168"/>
  <c i="20" r="AJ168"/>
  <c i="20" r="AK168"/>
  <c i="20" r="AL168"/>
  <c i="20" r="AM168"/>
  <c i="20" r="AN168"/>
  <c i="20" r="AO168"/>
  <c i="20" r="AP168"/>
  <c i="20" r="AQ168"/>
  <c i="20" r="AR168"/>
  <c i="20" r="AS168"/>
  <c i="20" r="BC169" s="1"/>
  <c i="20" r="AT168"/>
  <c i="20" r="AU168"/>
  <c i="20" r="AV168"/>
  <c i="20" r="AX168"/>
  <c i="20" r="AY168"/>
  <c i="20" r="AZ168"/>
  <c i="20" r="BA168"/>
  <c i="20" r="S169"/>
  <c i="20" r="T170" s="1"/>
  <c i="20" r="T169"/>
  <c i="20" r="U169"/>
  <c i="20" r="V169"/>
  <c i="20" r="Y169" s="1"/>
  <c i="20" r="W169"/>
  <c i="20" r="X169"/>
  <c i="20" r="AB169"/>
  <c i="20" r="AC169"/>
  <c i="20" r="AD169"/>
  <c i="20" r="AG169"/>
  <c i="20" r="AH169"/>
  <c i="20" r="AI169"/>
  <c i="20" r="AJ169"/>
  <c i="20" r="AK169"/>
  <c i="20" r="AL169"/>
  <c i="20" r="AM169"/>
  <c i="20" r="AN169"/>
  <c i="20" r="AO169"/>
  <c i="20" r="AP169"/>
  <c i="20" r="AQ169"/>
  <c i="20" r="AR169"/>
  <c i="20" r="AS169"/>
  <c i="20" r="BC170" s="1"/>
  <c i="20" r="AT169"/>
  <c i="20" r="AU169"/>
  <c i="20" r="AV169"/>
  <c i="20" r="AW169"/>
  <c i="20" r="BB170" s="1"/>
  <c i="20" r="AX169"/>
  <c i="20" r="AZ169"/>
  <c i="20" r="BA169"/>
  <c i="20" r="BD169"/>
  <c i="20" r="BE169"/>
  <c i="20" r="S170"/>
  <c i="20" r="T171" s="1"/>
  <c i="20" r="U170"/>
  <c i="20" r="W170" s="1"/>
  <c i="20" r="V170"/>
  <c i="20" r="AF170" s="1"/>
  <c i="20" r="AB170"/>
  <c i="20" r="AG170"/>
  <c i="20" r="AH170"/>
  <c i="20" r="AI170"/>
  <c i="20" r="AJ170"/>
  <c i="20" r="AK170"/>
  <c i="20" r="AL170"/>
  <c i="20" r="AM170"/>
  <c i="20" r="AN170"/>
  <c i="20" r="AO170"/>
  <c i="20" r="AP170"/>
  <c i="20" r="AQ170"/>
  <c i="20" r="AR170"/>
  <c i="20" r="AS170"/>
  <c i="20" r="AT170"/>
  <c i="20" r="BD171" s="1"/>
  <c i="20" r="AU170"/>
  <c i="20" r="AV170"/>
  <c i="20" r="AW170"/>
  <c i="20" r="BB171" s="1"/>
  <c i="20" r="AX170"/>
  <c i="20" r="AZ170"/>
  <c i="20" r="BA170"/>
  <c i="20" r="BD170"/>
  <c i="20" l="1" r="Y170"/>
  <c i="20" r="AD170"/>
  <c i="20" r="X170"/>
  <c i="20" r="BE170"/>
  <c i="20" r="AC170"/>
  <c i="20" r="AF169"/>
  <c i="20" r="AA169"/>
  <c i="20" r="AW168"/>
  <c i="20" r="BB169" s="1"/>
  <c i="20" r="W168"/>
  <c i="20" r="AF168"/>
  <c i="20" r="BE171"/>
  <c i="20" r="BC171"/>
  <c i="20" r="AA170"/>
  <c i="20" r="AY170"/>
  <c i="20" r="AE170"/>
  <c i="20" r="AY169"/>
  <c i="20" r="AE169"/>
  <c i="20" r="AE168"/>
  <c i="20" r="AA168"/>
  <c i="10" r="I251"/>
  <c i="9" r="I250"/>
  <c i="11" r="I250"/>
  <c i="12" r="G250"/>
  <c i="25" l="1" r="D105"/>
  <c i="25" r="K106"/>
  <c i="25" r="M106"/>
  <c i="5" r="H245"/>
  <c i="5" r="C245"/>
  <c i="6" r="I244"/>
  <c i="6" r="C244"/>
  <c i="7" r="L245"/>
  <c i="7" r="K245"/>
  <c i="7" r="D245" s="1"/>
  <c i="7" r="G245" s="1"/>
  <c i="7" r="C245"/>
  <c i="11" r="L250"/>
  <c i="11" r="D250" s="1"/>
  <c i="11" r="I249"/>
  <c i="11" r="C250"/>
  <c i="10" r="L251"/>
  <c i="10" r="D251" s="1"/>
  <c i="10" r="I250"/>
  <c i="10" r="C251"/>
  <c i="9" r="I249"/>
  <c i="9" r="C250"/>
  <c i="9" r="M250"/>
  <c i="9" r="L250"/>
  <c i="9" r="D250" s="1"/>
  <c i="8" r="M245"/>
  <c i="8" r="L245"/>
  <c i="8" r="D245" s="1"/>
  <c i="8" r="C245"/>
  <c i="12" r="K250"/>
  <c i="12" r="J250"/>
  <c i="12" r="D250" s="1"/>
  <c i="12" r="F250" s="1"/>
  <c i="12" r="G249"/>
  <c i="12" r="C250"/>
  <c i="8" l="1" r="E245"/>
  <c i="8" r="H245"/>
  <c i="8" r="G245"/>
  <c i="11" r="E250"/>
  <c i="11" r="H250"/>
  <c i="10" r="E251"/>
  <c i="10" r="H251"/>
  <c i="10" r="G251"/>
  <c i="9" r="G250"/>
  <c i="11" r="G250"/>
  <c i="7" r="F245"/>
  <c i="6" r="M244"/>
  <c i="6" r="L244"/>
  <c i="6" r="D244" s="1"/>
  <c i="5" r="L245"/>
  <c i="5" r="K245"/>
  <c i="5" r="D245" s="1"/>
  <c i="5" l="1" r="G245"/>
  <c i="5" r="F245"/>
  <c i="6" r="G244"/>
  <c i="11" r="M249"/>
  <c i="11" r="L249"/>
  <c i="11" r="D249" s="1"/>
  <c i="11" r="I248"/>
  <c i="11" r="C249"/>
  <c i="25" r="K105"/>
  <c i="25" r="M105"/>
  <c i="10" r="G250"/>
  <c i="10" r="M250"/>
  <c i="10" r="L250"/>
  <c i="10" r="D250" s="1"/>
  <c i="10" r="I249"/>
  <c i="10" r="C250"/>
  <c i="9" r="I248"/>
  <c i="9" r="C249"/>
  <c i="9" r="M249"/>
  <c i="9" r="L249"/>
  <c i="9" r="D249" s="1"/>
  <c i="12" r="K249"/>
  <c i="12" r="J249"/>
  <c i="12" r="D249" s="1"/>
  <c i="12" r="F249" s="1"/>
  <c i="12" r="G248"/>
  <c i="12" r="C249"/>
  <c i="8" r="M243"/>
  <c i="8" r="M244"/>
  <c i="8" r="L244"/>
  <c i="8" r="D244" s="1"/>
  <c i="8" r="I244"/>
  <c i="8" r="C244"/>
  <c i="7" r="L244"/>
  <c i="7" r="K244"/>
  <c i="7" r="D244" s="1"/>
  <c i="7" r="G244" s="1"/>
  <c i="7" r="H244"/>
  <c i="7" r="C244"/>
  <c i="6" r="I243"/>
  <c i="6" r="C243"/>
  <c i="5" r="H244"/>
  <c i="5" r="D244"/>
  <c i="5" r="G244" s="1"/>
  <c i="5" r="C244"/>
  <c i="6" r="M243"/>
  <c i="6" r="L243"/>
  <c i="6" r="D243" s="1"/>
  <c i="5" r="L244"/>
  <c i="5" r="K244"/>
  <c i="8" l="1" r="E244"/>
  <c i="8" r="H244"/>
  <c i="5" r="F244"/>
  <c i="11" r="E249"/>
  <c i="11" r="H249"/>
  <c i="10" r="E250"/>
  <c i="10" r="H250"/>
  <c i="7" r="F244"/>
  <c i="6" r="G243"/>
  <c i="9" r="G249"/>
  <c i="11" r="G249"/>
  <c i="8" r="G244"/>
  <c i="5" l="1" r="L243"/>
  <c i="25" r="D103"/>
  <c i="25" r="D104"/>
  <c i="25" l="1" r="M104"/>
  <c i="25" r="K104"/>
  <c i="25" r="K103"/>
  <c i="12" l="1" r="K247"/>
  <c i="12" r="K248"/>
  <c i="12" r="J248"/>
  <c i="12" r="D248" s="1"/>
  <c i="12" r="F248" s="1"/>
  <c i="12" r="G247"/>
  <c i="12" r="C248"/>
  <c i="11" r="M248"/>
  <c i="11" r="L248"/>
  <c i="11" r="D248" s="1"/>
  <c i="11" r="C248"/>
  <c i="9" r="I247"/>
  <c i="9" r="C248"/>
  <c i="10" r="I248"/>
  <c i="10" r="C249"/>
  <c i="10" r="M249"/>
  <c i="10" r="L249"/>
  <c i="10" r="D249" s="1"/>
  <c i="9" r="M248"/>
  <c i="9" r="L248"/>
  <c i="9" r="D248" s="1"/>
  <c i="9" r="G248" s="1"/>
  <c i="8" r="L243"/>
  <c i="8" r="I243"/>
  <c i="8" r="D243"/>
  <c i="8" r="C243"/>
  <c i="7" r="L243"/>
  <c i="7" r="K243"/>
  <c i="7" r="H243"/>
  <c i="7" r="C243"/>
  <c i="7" r="D243"/>
  <c i="6" r="M242"/>
  <c i="6" r="L242"/>
  <c i="6" r="D242" s="1"/>
  <c i="6" r="I242"/>
  <c i="6" r="C242"/>
  <c i="5" r="H243"/>
  <c i="5" r="C243"/>
  <c i="5" r="K243"/>
  <c i="5" r="D243" s="1"/>
  <c i="8" l="1" r="E243"/>
  <c i="8" r="H243"/>
  <c i="8" r="G243"/>
  <c i="5" r="G243"/>
  <c i="5" r="F243"/>
  <c i="11" r="E248"/>
  <c i="11" r="H248"/>
  <c i="10" r="G249"/>
  <c i="10" r="E249"/>
  <c i="10" r="H249"/>
  <c i="7" r="F243"/>
  <c i="7" r="G243"/>
  <c i="6" r="G242"/>
  <c i="11" r="G248"/>
  <c i="20" r="S167"/>
  <c i="20" r="T168" s="1"/>
  <c i="20" r="T25"/>
  <c i="20" r="S26"/>
  <c i="20" r="T27" s="1"/>
  <c i="20" r="S27"/>
  <c i="20" r="T28" s="1"/>
  <c i="20" r="S28"/>
  <c i="20" r="T29" s="1"/>
  <c i="20" r="S29"/>
  <c i="20" r="T30" s="1"/>
  <c i="20" r="S30"/>
  <c i="20" r="T31" s="1"/>
  <c i="20" r="S31"/>
  <c i="20" r="T32" s="1"/>
  <c i="20" r="S32"/>
  <c i="20" r="T33" s="1"/>
  <c i="20" r="S33"/>
  <c i="20" r="T34" s="1"/>
  <c i="20" r="S34"/>
  <c i="20" r="T35" s="1"/>
  <c i="20" r="S35"/>
  <c i="20" r="T36" s="1"/>
  <c i="20" r="S36"/>
  <c i="20" r="T37" s="1"/>
  <c i="20" r="S37"/>
  <c i="20" r="T38" s="1"/>
  <c i="20" r="S38"/>
  <c i="20" r="T39" s="1"/>
  <c i="20" r="S39"/>
  <c i="20" r="T40" s="1"/>
  <c i="20" r="S40"/>
  <c i="20" r="T41" s="1"/>
  <c i="20" r="S41"/>
  <c i="20" r="T42" s="1"/>
  <c i="20" r="S42"/>
  <c i="20" r="T43" s="1"/>
  <c i="20" r="S43"/>
  <c i="20" r="T44" s="1"/>
  <c i="20" r="S44"/>
  <c i="20" r="T45" s="1"/>
  <c i="20" r="S45"/>
  <c i="20" r="T46" s="1"/>
  <c i="20" r="S46"/>
  <c i="20" r="T47" s="1"/>
  <c i="20" r="S47"/>
  <c i="20" r="T48" s="1"/>
  <c i="20" r="S48"/>
  <c i="20" r="T49" s="1"/>
  <c i="20" r="S49"/>
  <c i="20" r="T50" s="1"/>
  <c i="20" r="S50"/>
  <c i="20" r="T51" s="1"/>
  <c i="20" r="S51"/>
  <c i="20" r="T52" s="1"/>
  <c i="20" r="S52"/>
  <c i="20" r="T53" s="1"/>
  <c i="20" r="S53"/>
  <c i="20" r="T54" s="1"/>
  <c i="20" r="S54"/>
  <c i="20" r="T55" s="1"/>
  <c i="20" r="S55"/>
  <c i="20" r="T56" s="1"/>
  <c i="20" r="S56"/>
  <c i="20" r="T57" s="1"/>
  <c i="20" r="S57"/>
  <c i="20" r="T58" s="1"/>
  <c i="20" r="S58"/>
  <c i="20" r="T59" s="1"/>
  <c i="20" r="S59"/>
  <c i="20" r="T60" s="1"/>
  <c i="20" r="S60"/>
  <c i="20" r="T61" s="1"/>
  <c i="20" r="S61"/>
  <c i="20" r="T62" s="1"/>
  <c i="20" r="S62"/>
  <c i="20" r="T63" s="1"/>
  <c i="20" r="S63"/>
  <c i="20" r="T64" s="1"/>
  <c i="20" r="S64"/>
  <c i="20" r="T65" s="1"/>
  <c i="20" r="S65"/>
  <c i="20" r="T66" s="1"/>
  <c i="20" r="S66"/>
  <c i="20" r="T67" s="1"/>
  <c i="20" r="S67"/>
  <c i="20" r="T68" s="1"/>
  <c i="20" r="S68"/>
  <c i="20" r="T69" s="1"/>
  <c i="20" r="S69"/>
  <c i="20" r="T70" s="1"/>
  <c i="20" r="S70"/>
  <c i="20" r="T71" s="1"/>
  <c i="20" r="S71"/>
  <c i="20" r="T72" s="1"/>
  <c i="20" r="S72"/>
  <c i="20" r="T73" s="1"/>
  <c i="20" r="S73"/>
  <c i="20" r="T74" s="1"/>
  <c i="20" r="S74"/>
  <c i="20" r="T75" s="1"/>
  <c i="20" r="S75"/>
  <c i="20" r="T76" s="1"/>
  <c i="20" r="S76"/>
  <c i="20" r="T77" s="1"/>
  <c i="20" r="S77"/>
  <c i="20" r="T78" s="1"/>
  <c i="20" r="S78"/>
  <c i="20" r="T79" s="1"/>
  <c i="20" r="S79"/>
  <c i="20" r="T80" s="1"/>
  <c i="20" r="S80"/>
  <c i="20" r="T81" s="1"/>
  <c i="20" r="S81"/>
  <c i="20" r="T82" s="1"/>
  <c i="20" r="S82"/>
  <c i="20" r="T83" s="1"/>
  <c i="20" r="S83"/>
  <c i="20" r="T84" s="1"/>
  <c i="20" r="S84"/>
  <c i="20" r="T85" s="1"/>
  <c i="20" r="S85"/>
  <c i="20" r="T86" s="1"/>
  <c i="20" r="S86"/>
  <c i="20" r="T87" s="1"/>
  <c i="20" r="S87"/>
  <c i="20" r="T88" s="1"/>
  <c i="20" r="S88"/>
  <c i="20" r="T89" s="1"/>
  <c i="20" r="S89"/>
  <c i="20" r="T90" s="1"/>
  <c i="20" r="S90"/>
  <c i="20" r="T91" s="1"/>
  <c i="20" r="S91"/>
  <c i="20" r="T92" s="1"/>
  <c i="20" r="S92"/>
  <c i="20" r="T93" s="1"/>
  <c i="20" r="S93"/>
  <c i="20" r="T94" s="1"/>
  <c i="20" r="S94"/>
  <c i="20" r="T95" s="1"/>
  <c i="20" r="S95"/>
  <c i="20" r="T96" s="1"/>
  <c i="20" r="S96"/>
  <c i="20" r="T97" s="1"/>
  <c i="20" r="S97"/>
  <c i="20" r="T98" s="1"/>
  <c i="20" r="S98"/>
  <c i="20" r="T99" s="1"/>
  <c i="20" r="S99"/>
  <c i="20" r="T100" s="1"/>
  <c i="20" r="S100"/>
  <c i="20" r="T101" s="1"/>
  <c i="20" r="S101"/>
  <c i="20" r="T102" s="1"/>
  <c i="20" r="S102"/>
  <c i="20" r="T103" s="1"/>
  <c i="20" r="S103"/>
  <c i="20" r="T104" s="1"/>
  <c i="20" r="S104"/>
  <c i="20" r="T105" s="1"/>
  <c i="20" r="S105"/>
  <c i="20" r="T106" s="1"/>
  <c i="20" r="S106"/>
  <c i="20" r="T107" s="1"/>
  <c i="20" r="S107"/>
  <c i="20" r="T108" s="1"/>
  <c i="20" r="S108"/>
  <c i="20" r="T109" s="1"/>
  <c i="20" r="S109"/>
  <c i="20" r="T110" s="1"/>
  <c i="20" r="S110"/>
  <c i="20" r="T111" s="1"/>
  <c i="20" r="S111"/>
  <c i="20" r="T112" s="1"/>
  <c i="20" r="S112"/>
  <c i="20" r="T113" s="1"/>
  <c i="20" r="S113"/>
  <c i="20" r="T114" s="1"/>
  <c i="20" r="S114"/>
  <c i="20" r="T115" s="1"/>
  <c i="20" r="S115"/>
  <c i="20" r="T116" s="1"/>
  <c i="20" r="S116"/>
  <c i="20" r="T117" s="1"/>
  <c i="20" r="S117"/>
  <c i="20" r="T118" s="1"/>
  <c i="20" r="S118"/>
  <c i="20" r="T119" s="1"/>
  <c i="20" r="S119"/>
  <c i="20" r="T120" s="1"/>
  <c i="20" r="S120"/>
  <c i="20" r="T121" s="1"/>
  <c i="20" r="S121"/>
  <c i="20" r="T122" s="1"/>
  <c i="20" r="S122"/>
  <c i="20" r="T123" s="1"/>
  <c i="20" r="S123"/>
  <c i="20" r="T124" s="1"/>
  <c i="20" r="S124"/>
  <c i="20" r="T125" s="1"/>
  <c i="20" r="S125"/>
  <c i="20" r="T126" s="1"/>
  <c i="20" r="S126"/>
  <c i="20" r="T127" s="1"/>
  <c i="20" r="S127"/>
  <c i="20" r="T128" s="1"/>
  <c i="20" r="S128"/>
  <c i="20" r="T129" s="1"/>
  <c i="20" r="S129"/>
  <c i="20" r="T130" s="1"/>
  <c i="20" r="S130"/>
  <c i="20" r="T131" s="1"/>
  <c i="20" r="S131"/>
  <c i="20" r="T132" s="1"/>
  <c i="20" r="S132"/>
  <c i="20" r="T133" s="1"/>
  <c i="20" r="S133"/>
  <c i="20" r="T134" s="1"/>
  <c i="20" r="S134"/>
  <c i="20" r="T135" s="1"/>
  <c i="20" r="S135"/>
  <c i="20" r="T136" s="1"/>
  <c i="20" r="S136"/>
  <c i="20" r="T137" s="1"/>
  <c i="20" r="S137"/>
  <c i="20" r="T138" s="1"/>
  <c i="20" r="S138"/>
  <c i="20" r="T139" s="1"/>
  <c i="20" r="S139"/>
  <c i="20" r="T140" s="1"/>
  <c i="20" r="S140"/>
  <c i="20" r="T141" s="1"/>
  <c i="20" r="S141"/>
  <c i="20" r="T142" s="1"/>
  <c i="20" r="S142"/>
  <c i="20" r="T143" s="1"/>
  <c i="20" r="S143"/>
  <c i="20" r="T144" s="1"/>
  <c i="20" r="S144"/>
  <c i="20" r="T145" s="1"/>
  <c i="20" r="S145"/>
  <c i="20" r="T146" s="1"/>
  <c i="20" r="S146"/>
  <c i="20" r="T147" s="1"/>
  <c i="20" r="S147"/>
  <c i="20" r="T148" s="1"/>
  <c i="20" r="S148"/>
  <c i="20" r="T149" s="1"/>
  <c i="20" r="S149"/>
  <c i="20" r="T150" s="1"/>
  <c i="20" r="S150"/>
  <c i="20" r="T151" s="1"/>
  <c i="20" r="S151"/>
  <c i="20" r="T152" s="1"/>
  <c i="20" r="S152"/>
  <c i="20" r="T153" s="1"/>
  <c i="20" r="S153"/>
  <c i="20" r="T154" s="1"/>
  <c i="20" r="S154"/>
  <c i="20" r="T155" s="1"/>
  <c i="20" r="S155"/>
  <c i="20" r="T156" s="1"/>
  <c i="20" r="S156"/>
  <c i="20" r="T157" s="1"/>
  <c i="20" r="S157"/>
  <c i="20" r="T158" s="1"/>
  <c i="20" r="S158"/>
  <c i="20" r="T159" s="1"/>
  <c i="20" r="S159"/>
  <c i="20" r="T160" s="1"/>
  <c i="20" r="S160"/>
  <c i="20" r="T161" s="1"/>
  <c i="20" r="S161"/>
  <c i="20" r="T162" s="1"/>
  <c i="20" r="S162"/>
  <c i="20" r="T163" s="1"/>
  <c i="20" r="S163"/>
  <c i="20" r="T164" s="1"/>
  <c i="20" r="S164"/>
  <c i="20" r="T165" s="1"/>
  <c i="20" r="S165"/>
  <c i="20" r="T166" s="1"/>
  <c i="20" r="S166"/>
  <c i="20" r="T167" s="1"/>
  <c i="20" r="S25"/>
  <c i="20" r="T26" s="1"/>
  <c i="20" r="U167"/>
  <c i="20" r="X167" s="1"/>
  <c i="20" r="V167"/>
  <c i="20" r="Y167" s="1"/>
  <c i="20" r="AC167"/>
  <c i="20" r="AG167"/>
  <c i="20" r="AI167"/>
  <c i="20" r="AJ167"/>
  <c i="20" r="AK167"/>
  <c i="20" r="AL167"/>
  <c i="20" r="AM167"/>
  <c i="20" r="AN167"/>
  <c i="20" r="AO167"/>
  <c i="20" r="AP167"/>
  <c i="20" r="AR167"/>
  <c i="20" r="AS167"/>
  <c i="20" r="AT167"/>
  <c i="20" r="BD168" s="1"/>
  <c i="20" r="AU167"/>
  <c i="20" r="AV167"/>
  <c i="20" r="AX167"/>
  <c i="20" r="AZ167"/>
  <c i="20" r="BA167"/>
  <c i="20" l="1" r="BC168"/>
  <c i="20" r="BE168"/>
  <c i="20" r="AE167"/>
  <c i="20" r="AY167"/>
  <c i="20" r="AA167"/>
  <c i="20" r="W167"/>
  <c i="20" r="AW167"/>
  <c i="20" r="BB168" s="1"/>
  <c i="20" r="AF167"/>
  <c i="20" r="AD167"/>
  <c i="11" r="I247"/>
  <c i="25" r="M103"/>
  <c i="8" l="1" r="M242"/>
  <c i="8" r="L242"/>
  <c i="8" r="I242"/>
  <c i="8" r="D242"/>
  <c i="8" r="C242"/>
  <c i="12" r="J247"/>
  <c i="12" r="D247" s="1"/>
  <c i="12" r="F247" s="1"/>
  <c i="12" r="G246"/>
  <c i="12" r="C247"/>
  <c i="10" r="I247"/>
  <c i="10" r="C248"/>
  <c i="10" r="M248"/>
  <c i="10" r="L248"/>
  <c i="10" r="D248" s="1"/>
  <c i="9" r="M247"/>
  <c i="9" r="L247"/>
  <c i="9" r="D247" s="1"/>
  <c i="9" r="G247" s="1"/>
  <c i="9" r="I246"/>
  <c i="9" r="C247"/>
  <c i="11" r="C247"/>
  <c i="11" r="M247"/>
  <c i="11" r="L247"/>
  <c i="11" r="D247" s="1"/>
  <c i="7" r="L242"/>
  <c i="7" r="K242"/>
  <c i="7" r="H242"/>
  <c i="7" r="D242"/>
  <c i="7" r="G242" s="1"/>
  <c i="7" r="C242"/>
  <c i="6" r="M241"/>
  <c i="6" r="L241"/>
  <c i="6" r="D241" s="1"/>
  <c i="6" r="I241"/>
  <c i="6" r="C241"/>
  <c i="5" r="K242"/>
  <c i="5" r="D242" s="1"/>
  <c i="5" r="H242"/>
  <c i="5" r="C242"/>
  <c i="20" r="H166"/>
  <c i="20" r="C166"/>
  <c i="20" r="O166"/>
  <c i="8" l="1" r="G242"/>
  <c i="8" r="E242"/>
  <c i="8" r="H242"/>
  <c i="5" r="F242"/>
  <c i="5" r="G242"/>
  <c i="11" r="G247"/>
  <c i="11" r="E247"/>
  <c i="11" r="H247"/>
  <c i="10" r="G248"/>
  <c i="10" r="E248"/>
  <c i="10" r="H248"/>
  <c i="7" r="F242"/>
  <c i="6" r="G241"/>
  <c i="20" r="U166"/>
  <c i="20" r="AB166"/>
  <c i="20" r="P166"/>
  <c i="20" r="AN166" s="1"/>
  <c i="20" r="I166"/>
  <c i="20" l="1" r="V166"/>
  <c i="20" r="W166" s="1"/>
  <c i="20" r="AQ166"/>
  <c i="20" r="AM166"/>
  <c i="20" r="AP166"/>
  <c i="20" r="AE166"/>
  <c i="10" r="M247"/>
  <c i="10" r="L247"/>
  <c i="10" r="D247" s="1"/>
  <c i="10" r="C247"/>
  <c i="25" r="D102"/>
  <c i="20" r="B166"/>
  <c i="20" r="B167"/>
  <c i="20" r="B168"/>
  <c i="20" r="B169"/>
  <c i="20" r="B170"/>
  <c i="25" r="K102"/>
  <c i="25" r="M102"/>
  <c i="25" r="B102"/>
  <c i="25" r="B103"/>
  <c i="25" r="B104"/>
  <c i="25" r="B105"/>
  <c i="25" r="B106"/>
  <c i="12" r="C246"/>
  <c i="12" r="K246"/>
  <c i="12" r="J246"/>
  <c i="12" r="D246" s="1"/>
  <c i="12" r="F246" s="1"/>
  <c i="11" r="I246"/>
  <c i="11" r="C246"/>
  <c i="11" r="M246"/>
  <c i="11" r="L246"/>
  <c i="11" r="D246" s="1"/>
  <c i="9" r="C246"/>
  <c i="9" r="M246"/>
  <c i="9" r="L246"/>
  <c i="9" r="D246" s="1"/>
  <c i="9" r="G246" s="1"/>
  <c i="8" r="M241"/>
  <c i="8" r="L241"/>
  <c i="8" r="D241" s="1"/>
  <c i="8" r="I241"/>
  <c i="8" r="C241"/>
  <c i="7" r="L241"/>
  <c i="7" r="K241"/>
  <c i="7" r="D241" s="1"/>
  <c i="7" r="H241"/>
  <c i="7" r="C241"/>
  <c i="6" r="I240"/>
  <c i="6" r="C240"/>
  <c i="6" r="M240"/>
  <c i="6" r="L240"/>
  <c i="6" r="D240" s="1"/>
  <c i="5" r="K241"/>
  <c i="5" r="H241"/>
  <c i="5" r="D241"/>
  <c i="5" r="G241" s="1"/>
  <c i="5" r="C241"/>
  <c i="8" l="1" r="E241"/>
  <c i="8" r="H241"/>
  <c i="8" r="G241"/>
  <c i="8" r="O241"/>
  <c i="8" r="O243" s="1"/>
  <c i="5" r="F241"/>
  <c i="20" r="BF169"/>
  <c i="20" r="BJ169"/>
  <c i="20" r="BG169"/>
  <c i="20" r="BH169"/>
  <c i="20" r="BI169"/>
  <c i="20" r="BF168"/>
  <c i="20" r="BG168"/>
  <c i="20" r="BH168"/>
  <c i="20" r="BI168"/>
  <c i="20" r="BJ168"/>
  <c i="20" r="AF166"/>
  <c i="20" r="BH170"/>
  <c i="20" r="BI170"/>
  <c i="20" r="BF170"/>
  <c i="20" r="BG170"/>
  <c i="20" r="BJ170"/>
  <c i="11" r="G246"/>
  <c i="11" r="E246"/>
  <c i="11" r="H246"/>
  <c i="10" r="E247"/>
  <c i="10" r="H247"/>
  <c i="7" r="F241"/>
  <c i="7" r="G241"/>
  <c i="6" r="G240"/>
  <c i="20" r="AA166"/>
  <c i="20" r="BH167"/>
  <c i="20" r="BJ167"/>
  <c i="20" r="BI167"/>
  <c i="20" r="BH166"/>
  <c i="20" r="BI166"/>
  <c i="20" r="BF166"/>
  <c i="20" r="BJ166"/>
  <c i="20" r="BG166"/>
  <c i="10" r="G247"/>
  <c i="5" r="L242"/>
  <c i="5" r="L241"/>
  <c i="20" l="1" r="BK169"/>
  <c i="20" r="BK170"/>
  <c i="20" r="BK168"/>
  <c i="20" r="BK166"/>
  <c i="9" r="I244"/>
  <c i="25" r="D101"/>
  <c i="12" l="1" r="K245"/>
  <c i="12" r="J245"/>
  <c i="12" r="D245" s="1"/>
  <c i="12" r="F245" s="1"/>
  <c i="10" r="I245"/>
  <c i="10" r="M246"/>
  <c i="10" r="L246"/>
  <c i="10" r="D246" s="1"/>
  <c i="10" r="I246"/>
  <c i="10" r="C246"/>
  <c i="9" r="I245"/>
  <c i="9" r="C245"/>
  <c i="9" r="M245"/>
  <c i="9" r="L245"/>
  <c i="9" r="D245" s="1"/>
  <c i="9" r="G245" s="1"/>
  <c i="8" r="M240"/>
  <c i="8" r="L240"/>
  <c i="8" r="O240" s="1"/>
  <c i="8" r="I240"/>
  <c i="8" r="C240"/>
  <c i="12" r="G245"/>
  <c i="12" r="G244"/>
  <c i="12" r="C245"/>
  <c i="6" r="M239"/>
  <c i="6" r="L239"/>
  <c i="6" r="D239" s="1"/>
  <c i="6" r="I239"/>
  <c i="6" r="C239"/>
  <c i="25" r="K101"/>
  <c i="25" r="M101"/>
  <c i="7" r="H240"/>
  <c i="7" r="C240"/>
  <c i="7" r="L240"/>
  <c i="7" r="K240"/>
  <c i="7" r="D240" s="1"/>
  <c i="11" r="M245"/>
  <c i="11" r="L245"/>
  <c i="11" r="I245"/>
  <c i="11" r="C245"/>
  <c i="5" r="H240"/>
  <c i="5" r="C240"/>
  <c i="8" l="1" r="D240"/>
  <c i="10" r="E246"/>
  <c i="10" r="H246"/>
  <c i="7" r="G240"/>
  <c i="7" r="F240"/>
  <c i="6" r="G239"/>
  <c i="10" r="G246"/>
  <c i="5" r="L240"/>
  <c i="5" r="K240"/>
  <c i="5" r="D240" s="1"/>
  <c i="8" l="1" r="E240"/>
  <c i="8" r="H240"/>
  <c i="8" r="G240"/>
  <c i="5" r="G240"/>
  <c i="5" r="F240"/>
  <c i="20" r="AB164"/>
  <c i="20" r="AG164"/>
  <c i="20" r="AH164"/>
  <c i="20" r="AI164"/>
  <c i="20" r="AJ164"/>
  <c i="20" r="AK164"/>
  <c i="20" r="AL164"/>
  <c i="20" r="AM164"/>
  <c i="20" r="AN164"/>
  <c i="20" r="AO164"/>
  <c i="20" r="AP164"/>
  <c i="20" r="AQ164"/>
  <c i="20" r="AR164"/>
  <c i="20" r="AS164"/>
  <c i="20" r="BC165" s="1"/>
  <c i="20" r="AT164"/>
  <c i="20" r="BD165" s="1"/>
  <c i="20" r="AU164"/>
  <c i="20" r="AV164"/>
  <c i="20" r="AX164"/>
  <c i="20" r="AZ164"/>
  <c i="20" r="BA164"/>
  <c i="20" r="AB165"/>
  <c i="20" r="AG165"/>
  <c i="20" r="AH165"/>
  <c i="20" r="AI165"/>
  <c i="20" r="AJ165"/>
  <c i="20" r="AK165"/>
  <c i="20" r="AL165"/>
  <c i="20" r="AM165"/>
  <c i="20" r="AN165"/>
  <c i="20" r="AO165"/>
  <c i="20" r="AP165"/>
  <c i="20" r="AQ165"/>
  <c i="20" r="AR165"/>
  <c i="20" r="AS165"/>
  <c i="20" r="AT165"/>
  <c i="20" r="BD166" s="1"/>
  <c i="20" r="AU165"/>
  <c i="20" r="AV165"/>
  <c i="20" r="AX165"/>
  <c i="20" r="AZ165"/>
  <c i="20" r="BA165"/>
  <c i="20" r="U164"/>
  <c i="20" r="X164" s="1"/>
  <c i="20" r="V164"/>
  <c i="20" r="Y164" s="1"/>
  <c i="20" r="U165"/>
  <c i="20" r="AE165" s="1"/>
  <c i="20" r="V165"/>
  <c i="20" r="Y165" s="1"/>
  <c i="20" l="1" r="AF165"/>
  <c i="20" r="BE165"/>
  <c i="20" r="AA165"/>
  <c i="20" r="AE164"/>
  <c i="20" r="W165"/>
  <c i="20" r="AD165"/>
  <c i="20" r="AY165"/>
  <c i="20" r="AW165"/>
  <c i="20" r="BB166" s="1"/>
  <c i="20" r="BE166"/>
  <c i="20" r="BC166"/>
  <c i="20" r="AC165"/>
  <c i="20" r="AF164"/>
  <c i="20" r="W164"/>
  <c i="20" r="AD164"/>
  <c i="20" r="AY164"/>
  <c i="20" r="AA164"/>
  <c i="20" r="AW164"/>
  <c i="20" r="AC164"/>
  <c i="20" r="X165"/>
  <c i="11" r="C244"/>
  <c i="11" r="C243"/>
  <c i="10" r="M245"/>
  <c i="10" r="L245"/>
  <c i="10" r="D245" s="1"/>
  <c i="10" r="I244"/>
  <c i="10" r="C245"/>
  <c i="6" r="M238"/>
  <c i="6" r="L238"/>
  <c i="6" r="D238" s="1"/>
  <c i="6" r="I238"/>
  <c i="6" r="C238"/>
  <c i="25" r="M100"/>
  <c i="25" r="M99"/>
  <c i="25" r="K100"/>
  <c i="25" r="K99"/>
  <c i="25" r="K98"/>
  <c i="25" r="M98"/>
  <c i="9" r="G244"/>
  <c i="9" r="M244"/>
  <c i="9" r="L244"/>
  <c i="9" r="D244" s="1"/>
  <c i="9" r="I243"/>
  <c i="9" r="C244"/>
  <c i="11" r="M244"/>
  <c i="11" r="L244"/>
  <c i="11" r="D244" s="1"/>
  <c i="11" r="G244" s="1"/>
  <c i="11" r="I243"/>
  <c i="12" r="K244"/>
  <c i="12" r="J244"/>
  <c i="12" r="D244" s="1"/>
  <c i="12" r="F244" s="1"/>
  <c i="12" r="G243"/>
  <c i="12" r="C244"/>
  <c i="25" r="D99"/>
  <c i="25" r="D100"/>
  <c i="8" r="L235"/>
  <c i="8" r="M235"/>
  <c i="8" r="L236"/>
  <c i="8" r="M236"/>
  <c i="8" r="L237"/>
  <c i="8" r="M237"/>
  <c i="8" r="L238"/>
  <c i="8" r="M238"/>
  <c i="8" r="L239"/>
  <c i="8" r="O239" s="1"/>
  <c i="8" r="M239"/>
  <c i="8" r="I239"/>
  <c i="8" r="I238"/>
  <c i="8" r="I237"/>
  <c i="8" r="D237"/>
  <c i="8" r="G237" s="1"/>
  <c i="8" r="D239"/>
  <c i="8" r="C237"/>
  <c i="8" r="C238"/>
  <c i="8" r="C239"/>
  <c i="7" r="L239"/>
  <c i="7" r="K239"/>
  <c i="7" r="D239" s="1"/>
  <c i="7" r="G239" s="1"/>
  <c i="7" r="H239"/>
  <c i="7" r="C239"/>
  <c i="5" r="L239"/>
  <c i="5" r="K239"/>
  <c i="5" r="D239" s="1"/>
  <c i="5" r="H239"/>
  <c i="5" r="C239"/>
  <c i="8" l="1" r="G239"/>
  <c i="8" r="E239"/>
  <c i="8" r="H239"/>
  <c i="8" r="D238"/>
  <c i="8" r="O238"/>
  <c i="5" r="F239"/>
  <c i="5" r="G239"/>
  <c i="11" r="E244"/>
  <c i="11" r="H244"/>
  <c i="10" r="E245"/>
  <c i="10" r="H245"/>
  <c i="7" r="F239"/>
  <c i="20" r="BB165"/>
  <c i="10" r="G245"/>
  <c i="6" r="G238"/>
  <c i="20" r="V163"/>
  <c i="20" r="U163"/>
  <c i="20" r="X163" s="1"/>
  <c i="8" l="1" r="G238"/>
  <c i="8" r="E238"/>
  <c i="8" r="H238"/>
  <c i="20" r="W163"/>
  <c i="20" r="Y163"/>
  <c i="5" r="H238"/>
  <c i="5" r="H237"/>
  <c i="12" r="K243"/>
  <c i="12" r="J243"/>
  <c i="12" r="D243" s="1"/>
  <c i="12" r="F243" s="1"/>
  <c i="12" r="G242"/>
  <c i="12" r="C243"/>
  <c i="10" r="M244"/>
  <c i="10" r="L244"/>
  <c i="10" r="I243"/>
  <c i="10" r="D244"/>
  <c i="10" r="C244"/>
  <c i="9" r="M243"/>
  <c i="9" r="L243"/>
  <c i="9" r="D243" s="1"/>
  <c i="9" r="G243" s="1"/>
  <c i="9" r="I242"/>
  <c i="9" r="C243"/>
  <c i="11" r="I242"/>
  <c i="11" r="M243"/>
  <c i="11" r="L243"/>
  <c i="11" r="D243" s="1"/>
  <c i="7" r="L238"/>
  <c i="7" r="K238"/>
  <c i="7" r="D238" s="1"/>
  <c i="7" r="H238"/>
  <c i="7" r="C238"/>
  <c i="6" r="I237"/>
  <c i="6" r="D237"/>
  <c i="6" r="C237"/>
  <c i="6" r="M237"/>
  <c i="6" r="L237"/>
  <c i="5" r="L238"/>
  <c i="5" r="K238"/>
  <c i="5" r="D238" s="1"/>
  <c i="5" r="C238"/>
  <c i="5" l="1" r="F238"/>
  <c i="5" r="G238"/>
  <c i="11" r="G243"/>
  <c i="11" r="E243"/>
  <c i="11" r="H243"/>
  <c i="10" r="G244"/>
  <c i="10" r="E244"/>
  <c i="10" r="H244"/>
  <c i="7" r="F238"/>
  <c i="7" r="G238"/>
  <c i="6" r="G237"/>
  <c i="20" r="AA163"/>
  <c i="20" r="AB163"/>
  <c i="20" r="AC163"/>
  <c i="20" r="AD163"/>
  <c i="20" r="AE163"/>
  <c i="20" r="AF163"/>
  <c i="20" r="AG163"/>
  <c i="20" r="AH163"/>
  <c i="20" r="AI163"/>
  <c i="20" r="AJ163"/>
  <c i="20" r="AK163"/>
  <c i="20" r="AL163"/>
  <c i="20" r="AM163"/>
  <c i="20" r="AN163"/>
  <c i="20" r="AO163"/>
  <c i="20" r="AP163"/>
  <c i="20" r="AQ163"/>
  <c i="20" r="AR163"/>
  <c i="20" r="AS163"/>
  <c i="20" r="AT163"/>
  <c i="20" r="BD164" s="1"/>
  <c i="20" r="AU163"/>
  <c i="20" r="AV163"/>
  <c i="20" r="AW163"/>
  <c i="20" r="BB164" s="1"/>
  <c i="20" r="AX163"/>
  <c i="20" r="AY163"/>
  <c i="20" r="AZ163"/>
  <c i="20" r="BA163"/>
  <c i="20" l="1" r="BE164"/>
  <c i="20" r="BC164"/>
  <c i="20" r="K166"/>
  <c i="20" r="Y166" s="1"/>
  <c i="20" r="AB162"/>
  <c i="20" r="AG162"/>
  <c i="20" r="AH162"/>
  <c i="20" r="AI162"/>
  <c i="20" r="AJ162"/>
  <c i="20" r="AK162"/>
  <c i="20" r="AL162"/>
  <c i="20" r="AM162"/>
  <c i="20" r="AN162"/>
  <c i="20" r="AO162"/>
  <c i="20" r="AP162"/>
  <c i="20" r="AQ162"/>
  <c i="20" r="AR162"/>
  <c i="20" r="AS162"/>
  <c i="20" r="AT162"/>
  <c i="20" r="BD163" s="1"/>
  <c i="20" r="AU162"/>
  <c i="20" r="AV162"/>
  <c i="20" r="AX162"/>
  <c i="20" r="AZ162"/>
  <c i="20" r="BA162"/>
  <c i="20" r="V162"/>
  <c i="20" r="AD162" s="1"/>
  <c i="20" r="U162"/>
  <c i="20" r="X162" s="1"/>
  <c i="20" l="1" r="AF162"/>
  <c i="20" r="AW162"/>
  <c i="20" r="BB163" s="1"/>
  <c i="20" r="AC162"/>
  <c i="20" r="W162"/>
  <c i="20" r="AY162"/>
  <c i="20" r="AE162"/>
  <c i="20" r="AA162"/>
  <c i="20" r="BC163"/>
  <c i="20" r="BE163"/>
  <c i="20" r="Y162"/>
  <c i="25" r="D98"/>
  <c i="25" r="B99"/>
  <c i="25" r="B100"/>
  <c i="25" r="B101"/>
  <c i="25" r="B98"/>
  <c i="11" r="C242"/>
  <c i="10" r="M242"/>
  <c i="10" r="M243"/>
  <c i="10" r="L243"/>
  <c i="10" r="D243" s="1"/>
  <c i="10" r="G243" s="1"/>
  <c i="10" r="L242"/>
  <c i="10" r="D242" s="1"/>
  <c i="10" r="G242" s="1"/>
  <c i="10" r="I242"/>
  <c i="10" r="C242"/>
  <c i="10" r="C243"/>
  <c i="9" r="M242"/>
  <c i="9" r="D242"/>
  <c i="9" r="G242" s="1"/>
  <c i="9" r="C242"/>
  <c i="9" r="L242"/>
  <c i="11" r="M242"/>
  <c i="11" r="L242"/>
  <c i="11" r="D242" s="1"/>
  <c i="11" r="G242" s="1"/>
  <c i="7" r="L237"/>
  <c i="7" r="K237"/>
  <c i="7" l="1" r="H237"/>
  <c i="7" r="D237"/>
  <c i="7" r="F237" s="1"/>
  <c i="7" r="C237"/>
  <c i="6" r="M236"/>
  <c i="6" r="L236"/>
  <c i="6" r="D236" s="1"/>
  <c i="6" r="I236"/>
  <c i="6" r="C236"/>
  <c i="5" r="L237"/>
  <c i="5" r="K237"/>
  <c i="5" r="D237" s="1"/>
  <c i="5" r="F237" s="1"/>
  <c i="5" r="C237"/>
  <c i="12" r="K242"/>
  <c i="12" r="J242"/>
  <c i="12" r="D242" s="1"/>
  <c i="12" r="F242" s="1"/>
  <c i="12" r="C242"/>
  <c i="6" l="1" r="G236"/>
  <c i="20" r="B165"/>
  <c i="20" r="B164"/>
  <c i="20" r="B163"/>
  <c i="20" r="B162"/>
  <c i="10" r="I241"/>
  <c i="9" r="I241"/>
  <c i="11" r="I241"/>
  <c i="12" r="G241"/>
  <c i="20" l="1" r="BH162"/>
  <c i="20" r="BI162"/>
  <c i="20" r="BJ162"/>
  <c i="20" r="BF163"/>
  <c i="20" r="BI163"/>
  <c i="20" r="BJ163"/>
  <c i="20" r="BG163"/>
  <c i="20" r="BH163"/>
  <c i="20" r="BH164"/>
  <c i="20" r="BF164"/>
  <c i="20" r="BG164"/>
  <c i="20" r="BJ164"/>
  <c i="20" r="BI164"/>
  <c i="20" r="BG165"/>
  <c i="20" r="BI165"/>
  <c i="20" r="BH165"/>
  <c i="20" r="BF165"/>
  <c i="20" r="BJ165"/>
  <c i="20" r="AB161"/>
  <c i="20" r="U161"/>
  <c i="20" r="AG161"/>
  <c i="20" r="AH161"/>
  <c i="20" r="AI161"/>
  <c i="20" r="AJ161"/>
  <c i="20" r="AK161"/>
  <c i="20" r="AL161"/>
  <c i="20" r="AM161"/>
  <c i="20" r="AN161"/>
  <c i="20" r="AO161"/>
  <c i="20" r="AP161"/>
  <c i="20" r="AQ161"/>
  <c i="20" r="AR161"/>
  <c i="20" r="AS161"/>
  <c i="20" r="AT161"/>
  <c i="20" r="BD162" s="1"/>
  <c i="20" r="AU161"/>
  <c i="20" r="AV161"/>
  <c i="20" r="AX161"/>
  <c i="20" r="AZ161"/>
  <c i="20" r="BA161"/>
  <c i="20" r="V161"/>
  <c i="20" r="AD161" s="1"/>
  <c i="20" l="1" r="AY161"/>
  <c i="20" r="W161"/>
  <c i="20" r="AF161"/>
  <c i="20" r="AA161"/>
  <c i="20" r="BK163"/>
  <c i="20" r="AW161"/>
  <c i="20" r="BB162" s="1"/>
  <c i="20" r="AE161"/>
  <c i="20" r="X161"/>
  <c i="20" r="AC161"/>
  <c i="20" r="BK165"/>
  <c i="20" r="BK164"/>
  <c i="20" r="BE162"/>
  <c i="20" r="BC162"/>
  <c i="20" r="BF162"/>
  <c i="20" r="Y161"/>
  <c i="25" r="D97"/>
  <c i="12" r="K241"/>
  <c i="12" r="J241"/>
  <c i="12" r="D241" s="1"/>
  <c i="12" r="F241" s="1"/>
  <c i="12" r="G240"/>
  <c i="12" r="C241"/>
  <c i="8" r="I236"/>
  <c i="8" r="D236"/>
  <c i="8" r="G236" s="1"/>
  <c i="8" r="C236"/>
  <c i="9" r="M241"/>
  <c i="9" r="L241"/>
  <c i="9" r="D241" s="1"/>
  <c i="9" r="G241" s="1"/>
  <c i="9" r="I240"/>
  <c i="9" r="C241"/>
  <c i="11" r="I240"/>
  <c i="11" r="C241"/>
  <c i="11" r="C240"/>
  <c i="20" l="1" r="BG162"/>
  <c i="20" r="BK162" s="1"/>
  <c i="11" r="M241"/>
  <c i="11" r="L241"/>
  <c i="11" r="D241" s="1"/>
  <c i="11" r="G241" s="1"/>
  <c i="7" r="L236"/>
  <c i="7" r="K236"/>
  <c i="7" r="D236" s="1"/>
  <c i="7" r="F236" s="1"/>
  <c i="7" r="H236"/>
  <c i="7" r="C236"/>
  <c i="6" r="G235"/>
  <c i="6" r="I235"/>
  <c i="6" r="D235"/>
  <c i="6" r="C235"/>
  <c i="6" r="M235"/>
  <c i="6" r="L235"/>
  <c i="5" r="K236"/>
  <c i="5" r="D236" s="1"/>
  <c i="5" r="H236"/>
  <c i="5" r="F236"/>
  <c i="5" r="C236"/>
  <c i="20" l="1" r="AB160"/>
  <c i="20" r="AG160"/>
  <c i="20" r="AH160"/>
  <c i="20" r="AI160"/>
  <c i="20" r="AJ160"/>
  <c i="20" r="AK160"/>
  <c i="20" r="AL160"/>
  <c i="20" r="AM160"/>
  <c i="20" r="AN160"/>
  <c i="20" r="AO160"/>
  <c i="20" r="AP160"/>
  <c i="20" r="AQ160"/>
  <c i="20" r="AR160"/>
  <c i="20" r="AS160"/>
  <c i="20" r="AT160"/>
  <c i="20" r="BD161" s="1"/>
  <c i="20" r="AU160"/>
  <c i="20" r="AV160"/>
  <c i="20" r="AX160"/>
  <c i="20" r="AZ160"/>
  <c i="20" r="BA160"/>
  <c i="20" r="V160"/>
  <c i="20" r="Y160" s="1"/>
  <c i="20" r="U160"/>
  <c i="20" r="X160" s="1"/>
  <c i="25" r="D96"/>
  <c i="20" l="1" r="AA160"/>
  <c i="20" r="W160"/>
  <c i="20" r="AF160"/>
  <c i="20" r="AW160"/>
  <c i="20" r="BB161" s="1"/>
  <c i="20" r="BE161"/>
  <c i="20" r="BC161"/>
  <c i="20" r="AD160"/>
  <c i="20" r="AY160"/>
  <c i="20" r="AE160"/>
  <c i="20" r="AC160"/>
  <c i="10" r="M241"/>
  <c i="10" r="L241"/>
  <c i="10" r="D241" s="1"/>
  <c i="10" r="G241" s="1"/>
  <c i="10" r="I240"/>
  <c i="10" r="C241"/>
  <c i="12" r="K240"/>
  <c i="12" r="J240"/>
  <c i="12" r="D240" s="1"/>
  <c i="12" r="F240" s="1"/>
  <c i="12" r="G239"/>
  <c i="12" r="C240"/>
  <c i="11" r="I239"/>
  <c i="11" r="M240"/>
  <c i="11" r="L240"/>
  <c i="11" r="D240" s="1"/>
  <c i="11" r="G240" s="1"/>
  <c i="7" r="L235"/>
  <c i="7" r="K235"/>
  <c i="7" r="D235" s="1"/>
  <c i="7" r="F235" s="1"/>
  <c i="7" r="H235"/>
  <c i="7" r="C235"/>
  <c i="8" r="D235"/>
  <c i="8" r="G235" s="1"/>
  <c i="9" r="M240"/>
  <c i="9" r="L240"/>
  <c i="9" r="D240" s="1"/>
  <c i="9" r="G240" s="1"/>
  <c i="9" r="I239"/>
  <c i="9" r="C240"/>
  <c i="8" r="I235"/>
  <c i="8" r="C235"/>
  <c i="6" r="I234"/>
  <c i="6" r="D234"/>
  <c i="6" r="G234" s="1"/>
  <c i="6" r="C234"/>
  <c i="6" r="M234"/>
  <c i="6" r="L234"/>
  <c i="5" r="K235"/>
  <c i="5" r="D235" s="1"/>
  <c i="5" r="F235" s="1"/>
  <c i="5" r="H235"/>
  <c i="5" r="C235"/>
  <c i="20" l="1" r="AB159"/>
  <c i="20" r="AG159"/>
  <c i="20" r="AH159"/>
  <c i="20" r="AI159"/>
  <c i="20" r="AJ159"/>
  <c i="20" r="AK159"/>
  <c i="20" r="AL159"/>
  <c i="20" r="AM159"/>
  <c i="20" r="AN159"/>
  <c i="20" r="AO159"/>
  <c i="20" r="AP159"/>
  <c i="20" r="AQ159"/>
  <c i="20" r="AR159"/>
  <c i="20" r="AS159"/>
  <c i="20" r="AT159"/>
  <c i="20" r="BD160" s="1"/>
  <c i="20" r="AU159"/>
  <c i="20" r="AV159"/>
  <c i="20" r="AX159"/>
  <c i="20" r="AZ159"/>
  <c i="20" r="BA159"/>
  <c i="20" r="V159"/>
  <c i="20" r="U159"/>
  <c i="20" r="AC159" s="1"/>
  <c i="20" l="1" r="AW159"/>
  <c i="20" r="BB160" s="1"/>
  <c i="20" r="AY159"/>
  <c i="20" r="W159"/>
  <c i="20" r="AF159"/>
  <c i="20" r="AD159"/>
  <c i="20" r="AE159"/>
  <c i="20" r="AA159"/>
  <c i="20" r="Y159"/>
  <c i="20" r="X159"/>
  <c i="20" r="BC160"/>
  <c i="20" r="BE160"/>
  <c i="25" r="D94"/>
  <c i="25" r="D95"/>
  <c i="5" r="H232"/>
  <c i="5" r="H233"/>
  <c i="5" r="H234"/>
  <c i="6" r="I231"/>
  <c i="6" r="I232"/>
  <c i="6" r="I233"/>
  <c i="6" r="M233"/>
  <c i="6" r="L233"/>
  <c i="6" r="D233" s="1"/>
  <c i="6" r="G233" s="1"/>
  <c i="6" r="C231"/>
  <c i="6" r="C232"/>
  <c i="6" r="C233"/>
  <c i="10" r="L239"/>
  <c i="10" r="D239" s="1"/>
  <c i="10" r="G239" s="1"/>
  <c i="10" r="M239"/>
  <c i="10" r="L240"/>
  <c i="10" r="M240"/>
  <c i="10" r="I238"/>
  <c i="10" r="I239"/>
  <c i="10" r="D240"/>
  <c i="10" r="G240" s="1"/>
  <c i="10" r="C238"/>
  <c i="10" r="C239"/>
  <c i="10" r="C240"/>
  <c i="9" r="I238"/>
  <c i="9" r="C239"/>
  <c i="9" r="M239"/>
  <c i="9" r="L239"/>
  <c i="9" r="D239" s="1"/>
  <c i="9" r="G239" s="1"/>
  <c i="8" r="M233"/>
  <c i="8" r="M234"/>
  <c i="8" r="L234"/>
  <c i="8" r="D234" s="1"/>
  <c i="8" r="G234" s="1"/>
  <c i="8" r="I232"/>
  <c i="8" r="I233"/>
  <c i="8" r="I234"/>
  <c i="8" r="C232"/>
  <c i="8" r="C233"/>
  <c i="8" r="C234"/>
  <c i="7" r="H232"/>
  <c i="7" r="H233"/>
  <c i="7" r="H234"/>
  <c i="7" r="D234"/>
  <c i="7" r="F234" s="1"/>
  <c i="7" r="C232"/>
  <c i="7" r="C233"/>
  <c i="7" r="C234"/>
  <c i="7" r="L234"/>
  <c i="7" r="K234"/>
  <c i="11" r="M239"/>
  <c i="11" r="L239"/>
  <c i="11" r="D239" s="1"/>
  <c i="11" r="G239" s="1"/>
  <c i="11" r="I238"/>
  <c i="11" r="C239"/>
  <c i="12" r="G238"/>
  <c i="12" r="C239"/>
  <c i="12" r="K239"/>
  <c i="12" r="J239"/>
  <c i="12" r="D239" s="1"/>
  <c i="12" r="F239" s="1"/>
  <c i="5" r="K234"/>
  <c i="5" r="D234" s="1"/>
  <c i="5" r="F234" s="1"/>
  <c i="5" r="C232"/>
  <c i="5" r="C233"/>
  <c i="5" r="C234"/>
  <c i="20" l="1" r="AB158"/>
  <c i="20" r="AG158"/>
  <c i="20" r="AH158"/>
  <c i="20" r="AI158"/>
  <c i="20" r="AJ158"/>
  <c i="20" r="AK158"/>
  <c i="20" r="AL158"/>
  <c i="20" r="AM158"/>
  <c i="20" r="AN158"/>
  <c i="20" r="AO158"/>
  <c i="20" r="AP158"/>
  <c i="20" r="AQ158"/>
  <c i="20" r="AR158"/>
  <c i="20" r="AS158"/>
  <c i="20" r="AT158"/>
  <c i="20" r="BD159" s="1"/>
  <c i="20" r="AU158"/>
  <c i="20" r="AV158"/>
  <c i="20" r="AX158"/>
  <c i="20" r="AZ158"/>
  <c i="20" r="BA158"/>
  <c i="20" r="V158"/>
  <c i="20" r="AD158" s="1"/>
  <c i="20" r="U158"/>
  <c i="20" r="AE158" s="1"/>
  <c i="20" l="1" r="AC158"/>
  <c i="20" r="BE159"/>
  <c i="20" r="BC159"/>
  <c i="20" r="W158"/>
  <c i="20" r="AW158"/>
  <c i="20" r="BB159" s="1"/>
  <c i="20" r="AF158"/>
  <c i="20" r="X158"/>
  <c i="20" r="AY158"/>
  <c i="20" r="AA158"/>
  <c i="20" r="Y158"/>
  <c i="11" r="C238"/>
  <c i="11" r="M237"/>
  <c i="11" r="M238"/>
  <c i="12" r="J237"/>
  <c i="12" r="K237"/>
  <c i="12" r="J238"/>
  <c i="12" r="D238" s="1"/>
  <c i="12" r="F238" s="1"/>
  <c i="12" r="K238"/>
  <c i="12" r="C238"/>
  <c i="9" r="C238"/>
  <c i="8" r="L233"/>
  <c i="8" r="D233" s="1"/>
  <c i="8" r="G233" s="1"/>
  <c i="9" r="M238"/>
  <c i="9" r="L238"/>
  <c i="9" r="D238" s="1"/>
  <c i="9" r="G238" s="1"/>
  <c i="11" r="L238"/>
  <c i="11" r="D238" s="1"/>
  <c i="11" r="G238" s="1"/>
  <c i="7" r="L233"/>
  <c i="7" r="K233"/>
  <c i="7" r="D233" s="1"/>
  <c i="7" r="F233" s="1"/>
  <c i="6" r="M232"/>
  <c i="6" r="L232"/>
  <c i="6" r="D232" s="1"/>
  <c i="6" r="G232" s="1"/>
  <c i="5" r="K233"/>
  <c i="5" r="D233" s="1"/>
  <c i="5" r="F233" s="1"/>
  <c i="25" l="1" r="D93"/>
  <c i="10" r="M238"/>
  <c i="10" r="L238"/>
  <c i="10" r="D238" s="1"/>
  <c i="10" r="G238" s="1"/>
  <c i="8" r="M232"/>
  <c i="8" r="L232"/>
  <c i="8" r="D232" s="1"/>
  <c i="8" r="G232" s="1"/>
  <c i="7" r="L232"/>
  <c i="7" r="K232"/>
  <c i="7" r="D232" s="1"/>
  <c i="7" r="F232" s="1"/>
  <c i="6" r="M231"/>
  <c i="6" r="L231"/>
  <c i="6" r="D231" s="1"/>
  <c i="6" r="G231" s="1"/>
  <c i="5" r="L232"/>
  <c i="5" r="K232"/>
  <c i="5" r="D232" s="1"/>
  <c i="5" r="F232" s="1"/>
  <c i="20" r="AB157"/>
  <c i="20" r="AG157"/>
  <c i="20" r="AH157"/>
  <c i="20" r="AI157"/>
  <c i="20" r="AJ157"/>
  <c i="20" r="AK157"/>
  <c i="20" r="AL157"/>
  <c i="20" r="AM157"/>
  <c i="20" r="AN157"/>
  <c i="20" r="AO157"/>
  <c i="20" r="AP157"/>
  <c i="20" r="AQ157"/>
  <c i="20" r="AR157"/>
  <c i="20" r="AS157"/>
  <c i="20" r="AT157"/>
  <c i="20" r="BD158" s="1"/>
  <c i="20" r="AU157"/>
  <c i="20" r="AV157"/>
  <c i="20" r="AX157"/>
  <c i="20" r="AZ157"/>
  <c i="20" r="BA157"/>
  <c i="20" r="V157"/>
  <c i="20" r="AD157" s="1"/>
  <c i="20" r="U157"/>
  <c i="20" l="1" r="AF157"/>
  <c i="20" r="W157"/>
  <c i="20" r="AW157"/>
  <c i="20" r="BB158" s="1"/>
  <c i="20" r="Y157"/>
  <c i="20" r="BE158"/>
  <c i="20" r="BC158"/>
  <c i="20" r="AC157"/>
  <c i="20" r="AY157"/>
  <c i="20" r="AE157"/>
  <c i="20" r="AA157"/>
  <c i="20" r="X157"/>
  <c i="25" r="B93"/>
  <c i="25" r="B94"/>
  <c i="25" r="B95"/>
  <c i="25" r="B96"/>
  <c i="25" r="B97"/>
  <c i="25" r="D92"/>
  <c i="11" r="I237"/>
  <c i="9" r="I237"/>
  <c i="10" r="I237"/>
  <c i="12" r="G237"/>
  <c i="20" l="1" r="AB156"/>
  <c i="20" r="AG156"/>
  <c i="20" r="AH156"/>
  <c i="20" r="AI156"/>
  <c i="20" r="AJ156"/>
  <c i="20" r="AK156"/>
  <c i="20" r="AL156"/>
  <c i="20" r="AM156"/>
  <c i="20" r="AN156"/>
  <c i="20" r="AO156"/>
  <c i="20" r="AP156"/>
  <c i="20" r="AQ156"/>
  <c i="20" r="AR156"/>
  <c i="20" r="AS156"/>
  <c i="20" r="AT156"/>
  <c i="20" r="BD157" s="1"/>
  <c i="20" r="AU156"/>
  <c i="20" r="AV156"/>
  <c i="20" r="AX156"/>
  <c i="20" r="AZ156"/>
  <c i="20" r="BA156"/>
  <c i="20" r="V156"/>
  <c i="20" r="AD156" s="1"/>
  <c i="20" r="U156"/>
  <c i="20" r="AC156" s="1"/>
  <c i="20" r="B157"/>
  <c i="20" r="B158"/>
  <c i="20" r="B159"/>
  <c i="20" r="B160"/>
  <c i="20" r="B161"/>
  <c i="10" r="M237"/>
  <c i="10" r="L237"/>
  <c i="10" r="D237" s="1"/>
  <c i="10" r="G237" s="1"/>
  <c i="10" r="I236"/>
  <c i="10" r="C237"/>
  <c i="12" r="D237"/>
  <c i="12" r="F237" s="1"/>
  <c i="12" r="C237"/>
  <c i="12" r="G236"/>
  <c i="8" r="I231"/>
  <c i="8" r="D231"/>
  <c i="8" r="G231" s="1"/>
  <c i="8" r="C231"/>
  <c i="8" r="M231"/>
  <c i="8" r="L231"/>
  <c i="9" r="M237"/>
  <c i="9" r="L237"/>
  <c i="9" r="D237" s="1"/>
  <c i="9" r="G237" s="1"/>
  <c i="9" r="I236"/>
  <c i="9" r="C237"/>
  <c i="11" r="I236"/>
  <c i="11" r="C237"/>
  <c i="11" r="L237"/>
  <c i="11" r="D237" s="1"/>
  <c i="11" r="G237" s="1"/>
  <c i="7" r="L231"/>
  <c i="7" r="K231"/>
  <c i="7" r="D231" s="1"/>
  <c i="7" r="F231" s="1"/>
  <c i="7" r="H231"/>
  <c i="7" r="C231"/>
  <c i="6" r="L230"/>
  <c i="6" r="D230" s="1"/>
  <c i="6" r="G230" s="1"/>
  <c i="6" r="I230"/>
  <c i="6" r="C230"/>
  <c i="5" r="L236"/>
  <c i="5" r="L235"/>
  <c i="5" r="L234"/>
  <c i="5" r="L233"/>
  <c i="5" r="L231"/>
  <c i="5" r="K231"/>
  <c i="5" r="D231" s="1"/>
  <c i="5" r="F231" s="1"/>
  <c i="5" r="H231"/>
  <c i="5" r="C231"/>
  <c i="20" l="1" r="BG160"/>
  <c i="20" r="BF160"/>
  <c i="20" r="BJ160"/>
  <c i="20" r="BH160"/>
  <c i="20" r="BI160"/>
  <c i="20" r="BH161"/>
  <c i="20" r="BF161"/>
  <c i="20" r="BG161"/>
  <c i="20" r="BI161"/>
  <c i="20" r="BJ161"/>
  <c i="20" r="BG159"/>
  <c i="20" r="BH159"/>
  <c i="20" r="BI159"/>
  <c i="20" r="BJ159"/>
  <c i="20" r="BF159"/>
  <c i="20" r="BC157"/>
  <c i="20" r="BE157"/>
  <c i="20" r="BH157"/>
  <c i="20" r="BI157"/>
  <c i="20" r="BJ157"/>
  <c i="20" r="BG157"/>
  <c i="20" r="BG158"/>
  <c i="20" r="BI158"/>
  <c i="20" r="BJ158"/>
  <c i="20" r="BH158"/>
  <c i="20" r="X156"/>
  <c i="20" r="AE156"/>
  <c i="20" r="AW156"/>
  <c i="20" r="BB157" s="1"/>
  <c i="20" r="W156"/>
  <c i="20" r="AF156"/>
  <c i="20" r="AY156"/>
  <c i="20" r="AA156"/>
  <c i="20" r="Y156"/>
  <c i="25" r="D90"/>
  <c i="25" r="D91"/>
  <c i="20" l="1" r="BK161"/>
  <c i="20" r="BK160"/>
  <c i="20" r="BK159"/>
  <c i="20" r="BK157"/>
  <c i="20" r="BK158"/>
  <c i="20" r="AB155"/>
  <c i="20" r="AG155"/>
  <c i="20" r="AH155"/>
  <c i="20" r="AI155"/>
  <c i="20" r="AJ155"/>
  <c i="20" r="AK155"/>
  <c i="20" r="AL155"/>
  <c i="20" r="AM155"/>
  <c i="20" r="AN155"/>
  <c i="20" r="AO155"/>
  <c i="20" r="AP155"/>
  <c i="20" r="AQ155"/>
  <c i="20" r="AR155"/>
  <c i="20" r="AS155"/>
  <c i="20" r="AT155"/>
  <c i="20" r="BD156" s="1"/>
  <c i="20" r="AU155"/>
  <c i="20" r="AV155"/>
  <c i="20" r="AX155"/>
  <c i="20" r="AZ155"/>
  <c i="20" r="BA155"/>
  <c i="20" r="U155"/>
  <c i="20" r="AC155" s="1"/>
  <c i="20" r="V155"/>
  <c i="20" r="AF155" s="1"/>
  <c i="12" r="J236"/>
  <c i="12" r="D236" s="1"/>
  <c i="12" r="F236" s="1"/>
  <c i="12" r="C236"/>
  <c i="12" r="K236"/>
  <c i="12" r="G235"/>
  <c i="11" r="M236"/>
  <c i="11" r="L236"/>
  <c i="11" r="I235"/>
  <c i="11" r="D236"/>
  <c i="11" r="G236" s="1"/>
  <c i="11" r="C236"/>
  <c i="10" r="M236"/>
  <c i="10" r="L236"/>
  <c i="10" r="D236" s="1"/>
  <c i="10" r="G236" s="1"/>
  <c i="10" r="I235"/>
  <c i="10" r="C236"/>
  <c i="9" r="I235"/>
  <c i="9" r="D236"/>
  <c i="9" r="G236" s="1"/>
  <c i="9" r="C236"/>
  <c i="9" r="M236"/>
  <c i="9" r="L236"/>
  <c i="8" r="M230"/>
  <c i="8" r="L230"/>
  <c i="8" r="D230" s="1"/>
  <c i="8" r="G230" s="1"/>
  <c i="8" r="I230"/>
  <c i="8" r="C230"/>
  <c i="7" r="K230"/>
  <c i="7" r="D230" s="1"/>
  <c i="7" r="F230" s="1"/>
  <c i="7" r="H230"/>
  <c i="7" r="C230"/>
  <c i="7" r="C229"/>
  <c i="6" r="I229"/>
  <c i="6" r="C229"/>
  <c i="6" r="L229"/>
  <c i="6" r="D229" s="1"/>
  <c i="6" r="G229" s="1"/>
  <c i="5" r="H230"/>
  <c i="5" r="C230"/>
  <c i="20" l="1" r="AW155"/>
  <c i="20" r="BB156" s="1"/>
  <c i="20" r="Y155"/>
  <c i="20" r="W155"/>
  <c i="20" r="AY155"/>
  <c i="20" r="AE155"/>
  <c i="20" r="X155"/>
  <c i="20" r="AD155"/>
  <c i="20" r="BC156"/>
  <c i="20" r="BE156"/>
  <c i="20" r="AA155"/>
  <c i="5" r="L230"/>
  <c i="5" r="K230"/>
  <c i="5" r="D230" s="1"/>
  <c i="5" r="F230" s="1"/>
  <c i="20" l="1" r="AB154"/>
  <c i="20" r="AG154"/>
  <c i="20" r="AH154"/>
  <c i="20" r="AI154"/>
  <c i="20" r="AJ154"/>
  <c i="20" r="AK154"/>
  <c i="20" r="AL154"/>
  <c i="20" r="AM154"/>
  <c i="20" r="AN154"/>
  <c i="20" r="AO154"/>
  <c i="20" r="AP154"/>
  <c i="20" r="AQ154"/>
  <c i="20" r="AR154"/>
  <c i="20" r="AS154"/>
  <c i="20" r="AT154"/>
  <c i="20" r="BD155" s="1"/>
  <c i="20" r="AU154"/>
  <c i="20" r="AV154"/>
  <c i="20" r="AX154"/>
  <c i="20" r="AZ154"/>
  <c i="20" r="BA154"/>
  <c i="20" r="V154"/>
  <c i="20" r="AF154" s="1"/>
  <c i="20" r="U154"/>
  <c i="20" r="X154" s="1"/>
  <c i="20" l="1" r="BE155"/>
  <c i="20" r="BC155"/>
  <c i="20" r="AC154"/>
  <c i="20" r="W154"/>
  <c i="20" r="AY154"/>
  <c i="20" r="AE154"/>
  <c i="20" r="AA154"/>
  <c i="20" r="Y154"/>
  <c i="20" r="AD154"/>
  <c i="20" r="AW154"/>
  <c i="20" r="BB155" s="1"/>
  <c i="11" r="M235"/>
  <c i="11" r="L235"/>
  <c i="11" r="D235" s="1"/>
  <c i="11" r="G235" s="1"/>
  <c i="11" r="I234"/>
  <c i="11" r="C235"/>
  <c i="12" r="K235"/>
  <c i="12" r="J235"/>
  <c i="12" r="D235" s="1"/>
  <c i="12" r="F235" s="1"/>
  <c i="7" r="L230"/>
  <c i="7" r="L229"/>
  <c i="7" r="K229"/>
  <c i="7" r="D229" s="1"/>
  <c i="7" r="F229" s="1"/>
  <c i="6" r="I228"/>
  <c i="6" r="C228"/>
  <c i="7" r="H229"/>
  <c i="8" r="M229"/>
  <c i="8" r="L229"/>
  <c i="8" r="D229" s="1"/>
  <c i="8" r="G229" s="1"/>
  <c i="8" r="I229"/>
  <c i="8" r="C229"/>
  <c i="12" r="G234"/>
  <c i="12" r="C235"/>
  <c i="9" r="M235"/>
  <c i="9" r="L235"/>
  <c i="9" r="D235" s="1"/>
  <c i="9" r="G235" s="1"/>
  <c i="9" r="I234"/>
  <c i="9" r="C235"/>
  <c i="10" r="M235"/>
  <c i="10" r="L235"/>
  <c i="10" r="D235" s="1"/>
  <c i="10" r="G235" s="1"/>
  <c i="10" r="I234"/>
  <c i="10" r="C235"/>
  <c i="6" r="L228"/>
  <c i="6" r="D228" s="1"/>
  <c i="6" r="G228" s="1"/>
  <c i="5" r="L229"/>
  <c i="5" r="K229"/>
  <c i="5" r="D229" s="1"/>
  <c i="5" r="F229" s="1"/>
  <c i="5" r="H229"/>
  <c i="5" r="C229"/>
  <c i="25" l="1" r="D89"/>
  <c i="6" r="I227"/>
  <c i="6" r="C227"/>
  <c i="7" r="L228"/>
  <c i="7" r="K228"/>
  <c i="7" r="D228" s="1"/>
  <c i="7" r="F228" s="1"/>
  <c i="11" r="M234"/>
  <c i="11" r="L234"/>
  <c i="11" r="D234" s="1"/>
  <c i="11" r="G234" s="1"/>
  <c i="7" r="H228"/>
  <c i="7" r="C228"/>
  <c i="8" r="M228"/>
  <c i="8" r="L228"/>
  <c i="8" r="I228"/>
  <c i="8" r="D228"/>
  <c i="8" r="G228" s="1"/>
  <c i="8" r="C228"/>
  <c i="9" r="M234"/>
  <c i="9" r="L234"/>
  <c i="9" r="D234" s="1"/>
  <c i="9" r="G234" s="1"/>
  <c i="9" r="I233"/>
  <c i="9" r="C234"/>
  <c i="10" r="I233"/>
  <c i="10" r="C234"/>
  <c i="10" r="M234"/>
  <c i="10" r="L234"/>
  <c i="10" r="D234" s="1"/>
  <c i="10" r="G234" s="1"/>
  <c i="11" r="I233"/>
  <c i="11" r="C234"/>
  <c i="12" r="K234"/>
  <c i="12" r="J234"/>
  <c i="12" r="D234" s="1"/>
  <c i="12" r="F234" s="1"/>
  <c i="12" r="G233"/>
  <c i="12" r="C234"/>
  <c i="5" r="H228"/>
  <c i="5" r="C228"/>
  <c i="6" r="M227"/>
  <c i="6" r="L227"/>
  <c i="6" r="D227" s="1"/>
  <c i="6" r="G227" s="1"/>
  <c i="5" r="L228"/>
  <c i="5" r="K228"/>
  <c i="5" r="D228" s="1"/>
  <c i="5" r="F228" s="1"/>
  <c i="20" l="1" r="AB153"/>
  <c i="20" r="U152"/>
  <c i="20" r="X152" s="1"/>
  <c i="20" r="V152"/>
  <c i="20" r="Y152" s="1"/>
  <c i="20" r="AB152"/>
  <c i="20" r="AG152"/>
  <c i="20" r="AH152"/>
  <c i="20" r="AI152"/>
  <c i="20" r="AJ152"/>
  <c i="20" r="AK152"/>
  <c i="20" r="AL152"/>
  <c i="20" r="AM152"/>
  <c i="20" r="AN152"/>
  <c i="20" r="AO152"/>
  <c i="20" r="AP152"/>
  <c i="20" r="AQ152"/>
  <c i="20" r="AR152"/>
  <c i="20" r="AS152"/>
  <c i="20" r="BC153" s="1"/>
  <c i="20" r="AT152"/>
  <c i="20" r="BD153" s="1"/>
  <c i="20" r="AU152"/>
  <c i="20" r="AV152"/>
  <c i="20" r="AX152"/>
  <c i="20" r="AZ152"/>
  <c i="20" r="BA152"/>
  <c i="20" r="U153"/>
  <c i="20" r="X153" s="1"/>
  <c i="20" r="V153"/>
  <c i="20" r="AD153" s="1"/>
  <c i="20" r="AG153"/>
  <c i="20" r="AH153"/>
  <c i="20" r="AI153"/>
  <c i="20" r="AJ153"/>
  <c i="20" r="AK153"/>
  <c i="20" r="AL153"/>
  <c i="20" r="AM153"/>
  <c i="20" r="AN153"/>
  <c i="20" r="AO153"/>
  <c i="20" r="AP153"/>
  <c i="20" r="AQ153"/>
  <c i="20" r="AR153"/>
  <c i="20" r="AS153"/>
  <c i="20" r="AT153"/>
  <c i="20" r="BD154" s="1"/>
  <c i="20" r="AU153"/>
  <c i="20" r="AV153"/>
  <c i="20" r="AX153"/>
  <c i="20" r="AZ153"/>
  <c i="20" r="BA153"/>
  <c i="20" r="BE153"/>
  <c i="20" l="1" r="AY152"/>
  <c i="20" r="AF152"/>
  <c i="20" r="AE152"/>
  <c i="20" r="AA152"/>
  <c i="20" r="BC154"/>
  <c i="20" r="BE154"/>
  <c i="20" r="AE153"/>
  <c i="20" r="AY153"/>
  <c i="20" r="AA153"/>
  <c i="20" r="Y153"/>
  <c i="20" r="AW153"/>
  <c i="20" r="BB154" s="1"/>
  <c i="20" r="AC153"/>
  <c i="20" r="AW152"/>
  <c i="20" r="BB153" s="1"/>
  <c i="20" r="AC152"/>
  <c i="20" r="AF153"/>
  <c i="20" r="W153"/>
  <c i="20" r="W152"/>
  <c i="20" r="AD152"/>
  <c i="11" r="C233"/>
  <c i="12" r="K233"/>
  <c i="12" r="J233"/>
  <c i="12" r="D233" s="1"/>
  <c i="12" r="F233" s="1"/>
  <c i="25" r="D86"/>
  <c i="25" r="D87"/>
  <c i="25" r="D88"/>
  <c i="25" r="B89"/>
  <c i="25" r="B90"/>
  <c i="25" r="B91"/>
  <c i="25" r="B92"/>
  <c i="25" r="B88"/>
  <c i="8" r="I227"/>
  <c i="8" r="C227"/>
  <c i="8" r="M227"/>
  <c i="8" r="L227"/>
  <c i="8" r="D227" s="1"/>
  <c i="8" r="G227" s="1"/>
  <c i="9" r="D233"/>
  <c i="9" r="G233" s="1"/>
  <c i="9" r="C233"/>
  <c i="9" r="M233"/>
  <c i="9" r="L233"/>
  <c i="10" r="M233"/>
  <c i="10" r="L233"/>
  <c i="10" r="D233"/>
  <c i="10" r="G233" s="1"/>
  <c i="10" r="C233"/>
  <c i="10" r="C232"/>
  <c i="12" r="C233"/>
  <c i="11" r="M233"/>
  <c i="11" r="L233"/>
  <c i="11" r="D233" s="1"/>
  <c i="11" r="G233" s="1"/>
  <c i="7" r="K227"/>
  <c i="7" r="D227" s="1"/>
  <c i="7" r="F227" s="1"/>
  <c i="7" r="L227"/>
  <c i="7" r="H227"/>
  <c i="7" r="C227"/>
  <c i="6" l="1" r="M226"/>
  <c i="6" r="L226"/>
  <c i="5" r="L227"/>
  <c i="5" r="K227"/>
  <c i="5" r="D227" s="1"/>
  <c i="5" r="F227" s="1"/>
  <c i="5" r="H227"/>
  <c i="5" r="C227"/>
  <c i="8" l="1" r="I226"/>
  <c i="8" r="L226"/>
  <c i="8" r="D226" s="1"/>
  <c i="8" r="G226" s="1"/>
  <c i="8" r="M226"/>
  <c i="8" r="C226"/>
  <c i="12" r="G232"/>
  <c i="8" r="I225"/>
  <c i="8" r="C225"/>
  <c i="10" r="I232"/>
  <c i="9" r="I232"/>
  <c i="11" r="I232"/>
  <c i="6" l="1" r="I226"/>
  <c i="6" r="C226"/>
  <c i="6" r="D226"/>
  <c i="6" r="G226" s="1"/>
  <c i="12" r="K232"/>
  <c i="12" r="J232"/>
  <c i="12" r="D232" s="1"/>
  <c i="12" r="F232" s="1"/>
  <c i="10" r="I231"/>
  <c i="10" r="M232"/>
  <c i="10" r="L232"/>
  <c i="10" r="D232" s="1"/>
  <c i="10" r="G232" s="1"/>
  <c i="9" r="L232"/>
  <c i="9" r="D232" s="1"/>
  <c i="9" r="G232" s="1"/>
  <c i="9" r="M232"/>
  <c i="9" r="I231"/>
  <c i="9" r="C232"/>
  <c i="20" r="B156"/>
  <c i="20" r="B155"/>
  <c i="20" r="B154"/>
  <c i="20" r="B153"/>
  <c i="20" r="B152"/>
  <c i="20" r="AB151"/>
  <c i="20" r="AG151"/>
  <c i="20" r="AH151"/>
  <c i="20" r="AI151"/>
  <c i="20" r="AJ151"/>
  <c i="20" r="AK151"/>
  <c i="20" r="AL151"/>
  <c i="20" r="AM151"/>
  <c i="20" r="AN151"/>
  <c i="20" r="AO151"/>
  <c i="20" r="AP151"/>
  <c i="20" r="AQ151"/>
  <c i="20" r="AR151"/>
  <c i="20" r="AS151"/>
  <c i="20" r="AT151"/>
  <c i="20" r="BD152" s="1"/>
  <c i="20" r="AU151"/>
  <c i="20" r="AV151"/>
  <c i="20" r="AX151"/>
  <c i="20" r="AZ151"/>
  <c i="20" r="BA151"/>
  <c i="20" r="U151"/>
  <c i="20" r="V151"/>
  <c i="20" r="AF151" s="1"/>
  <c i="7" r="H226"/>
  <c i="7" r="C226"/>
  <c i="7" r="L226"/>
  <c i="7" r="K226"/>
  <c i="7" r="D226" s="1"/>
  <c i="7" r="F226" s="1"/>
  <c i="11" r="M232"/>
  <c i="11" r="L232"/>
  <c i="11" r="D232" s="1"/>
  <c i="11" r="G232" s="1"/>
  <c i="11" r="I231"/>
  <c i="11" r="C232"/>
  <c i="12" r="G231"/>
  <c i="12" r="C232"/>
  <c i="6" r="C225"/>
  <c i="6" r="I225"/>
  <c i="5" r="L226"/>
  <c i="5" r="K226"/>
  <c i="5" r="D226" s="1"/>
  <c i="5" r="F226" s="1"/>
  <c i="5" r="H226"/>
  <c i="5" r="C226"/>
  <c i="6" r="M230"/>
  <c i="6" r="M229"/>
  <c i="6" r="M228"/>
  <c i="6" r="M225"/>
  <c i="6" r="L225"/>
  <c i="6" r="D225" s="1"/>
  <c i="6" r="G225" s="1"/>
  <c i="20" l="1" r="BG153"/>
  <c i="20" r="BH153"/>
  <c i="20" r="BI153"/>
  <c i="20" r="BJ153"/>
  <c i="20" r="BJ155"/>
  <c i="20" r="BG155"/>
  <c i="20" r="BH155"/>
  <c i="20" r="BI155"/>
  <c i="20" r="BE152"/>
  <c i="20" r="BC152"/>
  <c i="20" r="BG154"/>
  <c i="20" r="BH154"/>
  <c i="20" r="BI154"/>
  <c i="20" r="BJ154"/>
  <c i="20" r="BG152"/>
  <c i="20" r="BH152"/>
  <c i="20" r="BI152"/>
  <c i="20" r="BJ152"/>
  <c i="20" r="BJ156"/>
  <c i="20" r="BG156"/>
  <c i="20" r="BH156"/>
  <c i="20" r="BI156"/>
  <c i="20" r="AA151"/>
  <c i="20" r="AC151"/>
  <c i="20" r="X151"/>
  <c i="20" r="AY151"/>
  <c i="20" r="AE151"/>
  <c i="20" r="Y151"/>
  <c i="20" r="AD151"/>
  <c i="20" r="AW151"/>
  <c i="20" r="BB152" s="1"/>
  <c i="20" r="W151"/>
  <c i="7" r="H225"/>
  <c i="7" r="D225"/>
  <c i="7" r="F225" s="1"/>
  <c i="7" r="C225"/>
  <c i="11" r="M231"/>
  <c i="11" r="L231"/>
  <c i="11" r="D231" s="1"/>
  <c i="11" r="G231" s="1"/>
  <c i="11" r="I230"/>
  <c i="11" r="C231"/>
  <c i="12" r="K231"/>
  <c i="12" r="J231"/>
  <c i="12" r="D231" s="1"/>
  <c i="12" r="F231" s="1"/>
  <c i="12" r="G230"/>
  <c i="12" r="C231"/>
  <c i="10" r="C228"/>
  <c i="10" r="I230"/>
  <c i="10" r="C231"/>
  <c i="10" r="L230"/>
  <c i="10" r="M230"/>
  <c i="10" r="L231"/>
  <c i="10" r="D231" s="1"/>
  <c i="10" r="G231" s="1"/>
  <c i="10" r="M231"/>
  <c i="10" r="L229"/>
  <c i="10" r="M229"/>
  <c i="10" r="C230"/>
  <c i="10" r="C229"/>
  <c i="9" r="M231"/>
  <c i="9" r="L231"/>
  <c i="9" r="D231" s="1"/>
  <c i="9" r="G231" s="1"/>
  <c i="9" r="I230"/>
  <c i="9" r="C231"/>
  <c i="8" r="M225"/>
  <c i="8" r="L225"/>
  <c i="8" r="D225" s="1"/>
  <c i="8" r="G225" s="1"/>
  <c i="7" r="L225"/>
  <c i="7" r="K225"/>
  <c i="5" r="H225"/>
  <c i="5" r="C225"/>
  <c i="6" r="I224"/>
  <c i="6" r="C224"/>
  <c i="6" r="M224"/>
  <c i="6" r="L224"/>
  <c i="6" r="D224" s="1"/>
  <c i="6" r="G224" s="1"/>
  <c i="5" r="L225"/>
  <c i="5" r="K225"/>
  <c i="5" r="D225" s="1"/>
  <c i="5" r="F225" s="1"/>
  <c i="20" l="1" r="BK154"/>
  <c i="20" r="BK155"/>
  <c i="20" r="BK156"/>
  <c i="20" r="BK152"/>
  <c i="20" r="BK153"/>
  <c i="20" r="BK7"/>
  <c i="20" r="U150"/>
  <c i="20" r="V150"/>
  <c i="20" r="Y150" s="1"/>
  <c i="20" r="AB150"/>
  <c i="20" r="AG150"/>
  <c i="20" r="AH150"/>
  <c i="20" r="AI150"/>
  <c i="20" r="AJ150"/>
  <c i="20" r="AK150"/>
  <c i="20" r="AL150"/>
  <c i="20" r="AM150"/>
  <c i="20" r="AN150"/>
  <c i="20" r="AO150"/>
  <c i="20" r="AP150"/>
  <c i="20" r="AQ150"/>
  <c i="20" r="AR150"/>
  <c i="20" r="AS150"/>
  <c i="20" r="AT150"/>
  <c i="20" r="BD151" s="1"/>
  <c i="20" r="AU150"/>
  <c i="20" r="AV150"/>
  <c i="20" r="AX150"/>
  <c i="20" r="AZ150"/>
  <c i="20" r="BA150"/>
  <c i="20" l="1" r="AC150"/>
  <c i="20" r="AA150"/>
  <c i="20" r="AW150"/>
  <c i="20" r="BB151" s="1"/>
  <c i="20" r="AE150"/>
  <c i="20" r="X150"/>
  <c i="20" r="AY150"/>
  <c i="20" r="AF150"/>
  <c i="20" r="BE151"/>
  <c i="20" r="BC151"/>
  <c i="20" r="W150"/>
  <c i="20" r="AD150"/>
  <c i="20" l="1" r="AH9"/>
  <c i="20" r="AH10"/>
  <c i="20" r="AH11"/>
  <c i="20" r="AH12"/>
  <c i="20" r="AH13"/>
  <c i="20" r="AH14"/>
  <c i="20" r="AH15"/>
  <c i="20" r="AH16"/>
  <c i="20" r="AH17"/>
  <c i="20" r="AH18"/>
  <c i="20" r="AH19"/>
  <c i="20" r="AH20"/>
  <c i="20" r="AH21"/>
  <c i="20" r="AH22"/>
  <c i="20" r="AH23"/>
  <c i="20" r="AH24"/>
  <c i="20" r="AH25"/>
  <c i="20" r="AH26"/>
  <c i="20" r="AH27"/>
  <c i="20" r="AH28"/>
  <c i="20" r="AH29"/>
  <c i="20" r="AH30"/>
  <c i="20" r="AH31"/>
  <c i="20" r="AH32"/>
  <c i="20" r="AH33"/>
  <c i="20" r="AH34"/>
  <c i="20" r="AH35"/>
  <c i="20" r="AH36"/>
  <c i="20" r="AH37"/>
  <c i="20" r="AH38"/>
  <c i="20" r="AH39"/>
  <c i="20" r="AH40"/>
  <c i="20" r="AH41"/>
  <c i="20" r="AH42"/>
  <c i="20" r="AH43"/>
  <c i="20" r="AH44"/>
  <c i="20" r="AH45"/>
  <c i="20" r="AH46"/>
  <c i="20" r="AH47"/>
  <c i="20" r="AH48"/>
  <c i="20" r="AH49"/>
  <c i="20" r="AH50"/>
  <c i="20" r="AH51"/>
  <c i="20" r="AH52"/>
  <c i="20" r="AH53"/>
  <c i="20" r="AH54"/>
  <c i="20" r="AH55"/>
  <c i="20" r="AH56"/>
  <c i="20" r="AH57"/>
  <c i="20" r="AH58"/>
  <c i="20" r="AH59"/>
  <c i="20" r="AH60"/>
  <c i="20" r="AH61"/>
  <c i="20" r="AH62"/>
  <c i="20" r="AH63"/>
  <c i="20" r="AH64"/>
  <c i="20" r="AH65"/>
  <c i="20" r="AH66"/>
  <c i="20" r="AH67"/>
  <c i="20" r="AH68"/>
  <c i="20" r="AH69"/>
  <c i="20" r="AH70"/>
  <c i="20" r="AH71"/>
  <c i="20" r="AH72"/>
  <c i="20" r="AH73"/>
  <c i="20" r="AH74"/>
  <c i="20" r="AH75"/>
  <c i="20" r="AH76"/>
  <c i="20" r="AH77"/>
  <c i="20" r="AH78"/>
  <c i="20" r="AH79"/>
  <c i="20" r="AH80"/>
  <c i="20" r="AH81"/>
  <c i="20" r="AH82"/>
  <c i="20" r="AH83"/>
  <c i="20" r="AH84"/>
  <c i="20" r="AH85"/>
  <c i="20" r="AH86"/>
  <c i="20" r="AH87"/>
  <c i="20" r="AH88"/>
  <c i="20" r="AH89"/>
  <c i="20" r="AH90"/>
  <c i="20" r="AH91"/>
  <c i="20" r="AH92"/>
  <c i="20" r="AH93"/>
  <c i="20" r="AH94"/>
  <c i="20" r="AH95"/>
  <c i="20" r="AH96"/>
  <c i="20" r="AH97"/>
  <c i="20" r="AH98"/>
  <c i="20" r="AH99"/>
  <c i="20" r="AH100"/>
  <c i="20" r="AH101"/>
  <c i="20" r="AH102"/>
  <c i="20" r="AH103"/>
  <c i="20" r="AH104"/>
  <c i="20" r="AH105"/>
  <c i="20" r="AH106"/>
  <c i="20" r="AH107"/>
  <c i="20" r="AH108"/>
  <c i="20" r="AH109"/>
  <c i="20" r="AH110"/>
  <c i="20" r="AH111"/>
  <c i="20" r="AH112"/>
  <c i="20" r="AH113"/>
  <c i="20" r="AH114"/>
  <c i="20" r="AH115"/>
  <c i="20" r="AH116"/>
  <c i="20" r="AH117"/>
  <c i="20" r="AH118"/>
  <c i="20" r="AH119"/>
  <c i="20" r="AH120"/>
  <c i="20" r="AH121"/>
  <c i="20" r="AH122"/>
  <c i="20" r="AH123"/>
  <c i="20" r="AH124"/>
  <c i="20" r="AH125"/>
  <c i="20" r="AH126"/>
  <c i="20" r="AH127"/>
  <c i="20" r="AH128"/>
  <c i="20" r="AH129"/>
  <c i="20" r="AH130"/>
  <c i="20" r="AH131"/>
  <c i="20" r="AH132"/>
  <c i="20" r="AH133"/>
  <c i="20" r="AH134"/>
  <c i="20" r="AH135"/>
  <c i="20" r="AH136"/>
  <c i="20" r="AH137"/>
  <c i="20" r="AH138"/>
  <c i="20" r="AH139"/>
  <c i="20" r="AH140"/>
  <c i="20" r="AH141"/>
  <c i="20" r="AH142"/>
  <c i="20" r="AH143"/>
  <c i="20" r="AH144"/>
  <c i="20" r="AH145"/>
  <c i="20" r="AH146"/>
  <c i="20" r="AH147"/>
  <c i="20" r="AH148"/>
  <c i="20" r="AH149"/>
  <c i="20" r="AH8"/>
  <c i="20" r="AG149"/>
  <c i="20" r="AG8"/>
  <c i="20" r="AG9"/>
  <c i="20" r="AG10"/>
  <c i="20" r="AG11"/>
  <c i="20" r="AG12"/>
  <c i="20" r="AG13"/>
  <c i="20" r="AG14"/>
  <c i="20" r="AG15"/>
  <c i="20" r="AG16"/>
  <c i="20" r="AG17"/>
  <c i="20" r="AG18"/>
  <c i="20" r="AG19"/>
  <c i="20" r="AG20"/>
  <c i="20" r="AG21"/>
  <c i="20" r="AG22"/>
  <c i="20" r="AG23"/>
  <c i="20" r="AG24"/>
  <c i="20" r="AG25"/>
  <c i="20" r="AG26"/>
  <c i="20" r="AG27"/>
  <c i="20" r="AG28"/>
  <c i="20" r="AG29"/>
  <c i="20" r="AG30"/>
  <c i="20" r="AG31"/>
  <c i="20" r="AG32"/>
  <c i="20" r="AG33"/>
  <c i="20" r="AG34"/>
  <c i="20" r="AG35"/>
  <c i="20" r="AG36"/>
  <c i="20" r="AG37"/>
  <c i="20" r="AG38"/>
  <c i="20" r="AG39"/>
  <c i="20" r="AG40"/>
  <c i="20" r="AG41"/>
  <c i="20" r="AG42"/>
  <c i="20" r="AG43"/>
  <c i="20" r="AG44"/>
  <c i="20" r="AG45"/>
  <c i="20" r="AG46"/>
  <c i="20" r="AG47"/>
  <c i="20" r="AG48"/>
  <c i="20" r="AG49"/>
  <c i="20" r="AG50"/>
  <c i="20" r="AG51"/>
  <c i="20" r="AG52"/>
  <c i="20" r="AG53"/>
  <c i="20" r="AG54"/>
  <c i="20" r="AG55"/>
  <c i="20" r="AG56"/>
  <c i="20" r="AG57"/>
  <c i="20" r="AG58"/>
  <c i="20" r="AG59"/>
  <c i="20" r="AG60"/>
  <c i="20" r="AG61"/>
  <c i="20" r="AG62"/>
  <c i="20" r="AG63"/>
  <c i="20" r="AG64"/>
  <c i="20" r="AG65"/>
  <c i="20" r="AG66"/>
  <c i="20" r="AG67"/>
  <c i="20" r="AG68"/>
  <c i="20" r="AG69"/>
  <c i="20" r="AG70"/>
  <c i="20" r="AG71"/>
  <c i="20" r="AG72"/>
  <c i="20" r="AG73"/>
  <c i="20" r="AG74"/>
  <c i="20" r="AG75"/>
  <c i="20" r="AG76"/>
  <c i="20" r="AG77"/>
  <c i="20" r="AG78"/>
  <c i="20" r="AG79"/>
  <c i="20" r="AG80"/>
  <c i="20" r="AG81"/>
  <c i="20" r="AG82"/>
  <c i="20" r="AG83"/>
  <c i="20" r="AG84"/>
  <c i="20" r="AG85"/>
  <c i="20" r="AG86"/>
  <c i="20" r="AG87"/>
  <c i="20" r="AG88"/>
  <c i="20" r="AG89"/>
  <c i="20" r="AG90"/>
  <c i="20" r="AG91"/>
  <c i="20" r="AG92"/>
  <c i="20" r="AG93"/>
  <c i="20" r="AG94"/>
  <c i="20" r="AG95"/>
  <c i="20" r="AG96"/>
  <c i="20" r="AG97"/>
  <c i="20" r="AG98"/>
  <c i="20" r="AG99"/>
  <c i="20" r="AG100"/>
  <c i="20" r="AG101"/>
  <c i="20" r="AG102"/>
  <c i="20" r="AG103"/>
  <c i="20" r="AG104"/>
  <c i="20" r="AG105"/>
  <c i="20" r="AG106"/>
  <c i="20" r="AG107"/>
  <c i="20" r="AG108"/>
  <c i="20" r="AG109"/>
  <c i="20" r="AG110"/>
  <c i="20" r="AG111"/>
  <c i="20" r="AG112"/>
  <c i="20" r="AG113"/>
  <c i="20" r="AG114"/>
  <c i="20" r="AG115"/>
  <c i="20" r="AG116"/>
  <c i="20" r="AG117"/>
  <c i="20" r="AG118"/>
  <c i="20" r="AG119"/>
  <c i="20" r="AG120"/>
  <c i="20" r="AG121"/>
  <c i="20" r="AG122"/>
  <c i="20" r="AG123"/>
  <c i="20" r="AG124"/>
  <c i="20" r="AG125"/>
  <c i="20" r="AG126"/>
  <c i="20" r="AG127"/>
  <c i="20" r="AG128"/>
  <c i="20" r="AG129"/>
  <c i="20" r="AG130"/>
  <c i="20" r="AG131"/>
  <c i="20" r="AG132"/>
  <c i="20" r="AG133"/>
  <c i="20" r="AG134"/>
  <c i="20" r="AG135"/>
  <c i="20" r="AG136"/>
  <c i="20" r="AG137"/>
  <c i="20" r="AG138"/>
  <c i="20" r="AG139"/>
  <c i="20" r="AG140"/>
  <c i="20" r="AG141"/>
  <c i="20" r="AG142"/>
  <c i="20" r="AG143"/>
  <c i="20" r="AG144"/>
  <c i="20" r="AG145"/>
  <c i="20" r="AG146"/>
  <c i="20" r="AG147"/>
  <c i="20" r="AG148"/>
  <c i="20" r="AG7"/>
  <c i="20" r="AE9"/>
  <c i="20" r="AF9"/>
  <c i="20" r="AE10"/>
  <c i="20" r="AF10"/>
  <c i="20" r="AE11"/>
  <c i="20" r="AF11"/>
  <c i="20" r="AE12"/>
  <c i="20" r="AF12"/>
  <c i="20" r="AE13"/>
  <c i="20" r="AF13"/>
  <c i="20" r="AE14"/>
  <c i="20" r="AF14"/>
  <c i="20" r="AE15"/>
  <c i="20" r="AF15"/>
  <c i="20" r="AE16"/>
  <c i="20" r="AF16"/>
  <c i="20" r="AE17"/>
  <c i="20" r="AF17"/>
  <c i="20" r="AE18"/>
  <c i="20" r="AF18"/>
  <c i="20" r="AE19"/>
  <c i="20" r="AF19"/>
  <c i="20" r="AE20"/>
  <c i="20" r="AF20"/>
  <c i="20" r="AE21"/>
  <c i="20" r="AF21"/>
  <c i="20" r="AE22"/>
  <c i="20" r="AF22"/>
  <c i="20" r="AE23"/>
  <c i="20" r="AF23"/>
  <c i="20" r="AE24"/>
  <c i="20" r="AF24"/>
  <c i="20" r="AE25"/>
  <c i="20" r="AF25"/>
  <c i="20" r="AE26"/>
  <c i="20" r="AF26"/>
  <c i="20" r="AE27"/>
  <c i="20" r="AF27"/>
  <c i="20" r="AE28"/>
  <c i="20" r="AF28"/>
  <c i="20" r="AE29"/>
  <c i="20" r="AF29"/>
  <c i="20" r="AE30"/>
  <c i="20" r="AF30"/>
  <c i="20" r="AE31"/>
  <c i="20" r="AF31"/>
  <c i="20" r="AE32"/>
  <c i="20" r="AF32"/>
  <c i="20" r="AE33"/>
  <c i="20" r="AF33"/>
  <c i="20" r="AE39"/>
  <c i="20" r="AE47"/>
  <c i="20" r="AF47"/>
  <c i="20" r="AE48"/>
  <c i="20" r="AF48"/>
  <c i="20" r="AE49"/>
  <c i="20" r="AF49"/>
  <c i="20" r="AE50"/>
  <c i="20" r="AF50"/>
  <c i="20" r="AE51"/>
  <c i="20" r="AF51"/>
  <c i="20" r="AE52"/>
  <c i="20" r="AF52"/>
  <c i="20" r="AF8"/>
  <c i="20" r="AE8"/>
  <c i="20" l="1" r="AB149"/>
  <c i="20" r="AI149"/>
  <c i="20" r="AJ149"/>
  <c i="20" r="AK149"/>
  <c i="20" r="AL149"/>
  <c i="20" r="AM149"/>
  <c i="20" r="AN149"/>
  <c i="20" r="AO149"/>
  <c i="20" r="AP149"/>
  <c i="20" r="AQ149"/>
  <c i="20" r="AR149"/>
  <c i="20" r="AS149"/>
  <c i="20" r="AT149"/>
  <c i="20" r="BD150" s="1"/>
  <c i="20" r="AU149"/>
  <c i="20" r="AV149"/>
  <c i="20" r="AX149"/>
  <c i="20" r="AZ149"/>
  <c i="20" r="BA149"/>
  <c i="20" r="V149"/>
  <c i="20" r="AF149" s="1"/>
  <c i="20" r="U149"/>
  <c i="25" r="D85"/>
  <c i="7" r="H224"/>
  <c i="8" r="I224"/>
  <c i="8" r="M224"/>
  <c i="8" r="L224"/>
  <c i="8" r="D224" s="1"/>
  <c i="8" r="G224" s="1"/>
  <c i="8" r="C224"/>
  <c i="11" r="I229"/>
  <c i="11" r="C230"/>
  <c i="11" r="M230"/>
  <c i="11" r="L230"/>
  <c i="11" r="D230" s="1"/>
  <c i="11" r="G230" s="1"/>
  <c i="7" r="L224"/>
  <c i="7" r="K224"/>
  <c i="7" r="D224" s="1"/>
  <c i="7" r="F224" s="1"/>
  <c i="7" r="C224"/>
  <c i="5" r="H224"/>
  <c i="5" r="C224"/>
  <c i="6" r="I223"/>
  <c i="6" r="C223"/>
  <c i="6" r="M223"/>
  <c i="6" r="L223"/>
  <c i="6" r="D223" s="1"/>
  <c i="6" r="G223" s="1"/>
  <c i="5" r="L224"/>
  <c i="5" r="K224"/>
  <c i="5" r="D224" s="1"/>
  <c i="5" r="F224" s="1"/>
  <c i="12" r="K230"/>
  <c i="12" r="J230"/>
  <c i="12" r="D230" s="1"/>
  <c i="12" r="F230" s="1"/>
  <c i="12" r="G229"/>
  <c i="9" r="M230"/>
  <c i="9" r="L230"/>
  <c i="9" r="D230" s="1"/>
  <c i="9" r="G230" s="1"/>
  <c i="9" r="I229"/>
  <c i="9" r="C230"/>
  <c i="12" r="C230"/>
  <c i="20" l="1" r="AE149"/>
  <c i="20" r="AA149"/>
  <c i="20" r="X149"/>
  <c i="20" r="AY149"/>
  <c i="20" r="Y149"/>
  <c i="20" r="AD149"/>
  <c i="20" r="AW149"/>
  <c i="20" r="BB150" s="1"/>
  <c i="20" r="BE150"/>
  <c i="20" r="BC150"/>
  <c i="20" r="AC149"/>
  <c i="20" r="W149"/>
  <c i="25" l="1" r="D83"/>
  <c i="25" r="D84"/>
  <c i="12" r="G228"/>
  <c i="12" r="C229"/>
  <c i="6" r="C222"/>
  <c i="6" r="I222"/>
  <c i="7" r="H219"/>
  <c i="7" r="H223"/>
  <c i="7" r="H222"/>
  <c i="7" r="C222"/>
  <c i="7" r="C223"/>
  <c i="11" r="M229"/>
  <c i="11" r="L229"/>
  <c i="11" r="D229" s="1"/>
  <c i="11" r="G229" s="1"/>
  <c i="11" r="I228"/>
  <c i="11" r="C229"/>
  <c i="9" r="I228"/>
  <c i="9" r="C229"/>
  <c i="9" r="M229"/>
  <c i="9" r="L229"/>
  <c i="9" r="D229" s="1"/>
  <c i="9" r="G229" s="1"/>
  <c i="8" r="M223"/>
  <c i="8" r="L223"/>
  <c i="8" r="D223" s="1"/>
  <c i="8" r="G223" s="1"/>
  <c i="8" r="I223"/>
  <c i="8" r="C223"/>
  <c i="7" r="K222"/>
  <c i="7" r="D222" s="1"/>
  <c i="7" r="F222" s="1"/>
  <c i="7" r="L222"/>
  <c i="7" r="K223"/>
  <c i="7" r="D223" s="1"/>
  <c i="7" r="F223" s="1"/>
  <c i="7" r="L223"/>
  <c i="6" l="1" r="M222"/>
  <c i="6" r="L222"/>
  <c i="6" r="D222" s="1"/>
  <c i="6" r="G222" s="1"/>
  <c i="5" r="L223"/>
  <c i="5" r="K223"/>
  <c i="5" r="D223" s="1"/>
  <c i="5" r="F223" s="1"/>
  <c i="5" r="C223"/>
  <c i="5" r="H223"/>
  <c i="12" r="K229"/>
  <c i="12" r="J229"/>
  <c i="12" r="D229" s="1"/>
  <c i="12" r="F229" s="1"/>
  <c i="20" l="1" r="U148"/>
  <c i="20" r="V148"/>
  <c i="20" r="AF148" s="1"/>
  <c i="20" r="AB148"/>
  <c i="20" r="AI148"/>
  <c i="20" r="AJ148"/>
  <c i="20" r="AK148"/>
  <c i="20" r="AL148"/>
  <c i="20" r="AM148"/>
  <c i="20" r="AN148"/>
  <c i="20" r="AO148"/>
  <c i="20" r="AP148"/>
  <c i="20" r="AQ148"/>
  <c i="20" r="AR148"/>
  <c i="20" r="AS148"/>
  <c i="20" r="AT148"/>
  <c i="20" r="BD149" s="1"/>
  <c i="20" r="AU148"/>
  <c i="20" r="AV148"/>
  <c i="20" r="AX148"/>
  <c i="20" r="AZ148"/>
  <c i="20" r="BA148"/>
  <c i="20" l="1" r="AA148"/>
  <c i="20" r="X148"/>
  <c i="20" r="AE148"/>
  <c i="20" r="BC149"/>
  <c i="20" r="BE149"/>
  <c i="20" r="W148"/>
  <c i="20" r="AY148"/>
  <c i="20" r="AD148"/>
  <c i="20" r="Y148"/>
  <c i="20" r="AW148"/>
  <c i="20" r="BB149" s="1"/>
  <c i="20" r="AC148"/>
  <c i="20" r="AB147"/>
  <c i="20" r="AI147"/>
  <c i="20" r="AJ147"/>
  <c i="20" r="AK147"/>
  <c i="20" r="AL147"/>
  <c i="20" r="AM147"/>
  <c i="20" r="AN147"/>
  <c i="20" r="AO147"/>
  <c i="20" r="AP147"/>
  <c i="20" r="AQ147"/>
  <c i="20" r="AR147"/>
  <c i="20" r="AS147"/>
  <c i="20" r="AT147"/>
  <c i="20" r="BD148" s="1"/>
  <c i="20" r="AU147"/>
  <c i="20" r="AV147"/>
  <c i="20" r="AX147"/>
  <c i="20" r="AZ147"/>
  <c i="20" r="BA147"/>
  <c i="20" r="V147"/>
  <c i="20" r="AF147" s="1"/>
  <c i="20" r="U147"/>
  <c i="20" r="B147"/>
  <c i="20" r="BG147" s="1"/>
  <c i="20" r="B148"/>
  <c i="20" r="BH148" s="1"/>
  <c i="20" r="B149"/>
  <c i="20" r="BG149" s="1"/>
  <c i="20" r="B150"/>
  <c i="20" r="BH150" s="1"/>
  <c i="20" r="B151"/>
  <c i="20" r="BG151" s="1"/>
  <c i="20" l="1" r="AE147"/>
  <c i="20" r="AA147"/>
  <c i="20" r="BI148"/>
  <c i="20" r="BJ149"/>
  <c i="20" r="BI147"/>
  <c i="20" r="Y147"/>
  <c i="20" r="BJ151"/>
  <c i="20" r="BJ148"/>
  <c i="20" r="BH147"/>
  <c i="20" r="BI151"/>
  <c i="20" r="AD147"/>
  <c i="20" r="BH151"/>
  <c i="20" r="BJ147"/>
  <c i="20" r="BE148"/>
  <c i="20" r="BC148"/>
  <c i="20" r="AC147"/>
  <c i="20" r="BI150"/>
  <c i="20" r="BI149"/>
  <c i="20" r="BH149"/>
  <c i="20" r="AY147"/>
  <c i="20" r="BG150"/>
  <c i="20" r="BJ150"/>
  <c i="20" r="X147"/>
  <c i="20" r="AW147"/>
  <c i="20" r="BB148" s="1"/>
  <c i="20" r="W147"/>
  <c i="12" r="K228"/>
  <c i="12" r="J228"/>
  <c i="12" r="D228" s="1"/>
  <c i="12" r="F228" s="1"/>
  <c i="11" r="C228"/>
  <c i="11" r="M228"/>
  <c i="11" r="L228"/>
  <c i="11" r="D228" s="1"/>
  <c i="11" r="G228" s="1"/>
  <c i="10" r="M228"/>
  <c i="10" r="L228"/>
  <c i="10" r="D228" s="1"/>
  <c i="10" r="G228" s="1"/>
  <c i="9" r="C228"/>
  <c i="9" r="M228"/>
  <c i="9" r="L228"/>
  <c i="9" r="D228" s="1"/>
  <c i="9" r="G228" s="1"/>
  <c i="8" r="M222"/>
  <c i="8" r="L222"/>
  <c i="8" r="D222" s="1"/>
  <c i="8" r="G222" s="1"/>
  <c i="8" r="I222"/>
  <c i="8" r="C222"/>
  <c i="12" r="C228"/>
  <c i="6" r="I221"/>
  <c i="6" r="D221"/>
  <c i="6" r="G221" s="1"/>
  <c i="6" r="C221"/>
  <c i="6" r="M221"/>
  <c i="6" r="L221"/>
  <c i="5" r="L222"/>
  <c i="5" r="K222"/>
  <c i="5" r="D222" s="1"/>
  <c i="5" r="F222" s="1"/>
  <c i="5" r="H222"/>
  <c i="5" r="C222"/>
  <c i="20" l="1" r="BK147"/>
  <c i="20" r="BK151"/>
  <c i="20" r="BG148"/>
  <c i="20" r="BK148" s="1"/>
  <c i="20" r="BK149"/>
  <c i="20" r="BK150"/>
  <c i="25" r="B87"/>
  <c i="25" r="B86"/>
  <c i="25" r="B85"/>
  <c i="25" r="B84"/>
  <c i="25" r="B83"/>
  <c i="10" r="I227"/>
  <c i="9" r="I227"/>
  <c i="11" r="I227"/>
  <c i="12" r="G227"/>
  <c i="25" l="1" r="D81"/>
  <c i="25" r="D82"/>
  <c i="12" r="K227"/>
  <c i="12" r="J227"/>
  <c i="12" r="D227" s="1"/>
  <c i="12" r="F227" s="1"/>
  <c i="12" r="G226"/>
  <c i="12" r="C227"/>
  <c i="11" r="I226"/>
  <c i="11" r="C226"/>
  <c i="11" r="C227"/>
  <c i="9" r="I226"/>
  <c i="9" r="C227"/>
  <c i="10" r="M227"/>
  <c i="10" r="L227"/>
  <c i="10" r="D227" s="1"/>
  <c i="10" r="G227" s="1"/>
  <c i="10" r="I226"/>
  <c i="10" r="C226"/>
  <c i="10" r="C227"/>
  <c i="9" r="M227"/>
  <c i="9" r="L227"/>
  <c i="9" r="D227" s="1"/>
  <c i="9" r="G227" s="1"/>
  <c i="11" r="M227"/>
  <c i="11" r="L227"/>
  <c i="11" r="D227" s="1"/>
  <c i="11" r="G227" s="1"/>
  <c i="7" r="L221"/>
  <c i="7" r="K221"/>
  <c i="7" r="D221" s="1"/>
  <c i="7" r="F221" s="1"/>
  <c i="7" r="H221"/>
  <c i="7" r="C221"/>
  <c i="8" r="M221"/>
  <c i="8" r="L221"/>
  <c i="8" r="D221" s="1"/>
  <c i="8" r="G221" s="1"/>
  <c i="8" r="I221"/>
  <c i="8" r="C221"/>
  <c i="6" r="I220"/>
  <c i="6" r="C220"/>
  <c i="6" r="L220"/>
  <c i="6" r="D220" s="1"/>
  <c i="6" r="G220" s="1"/>
  <c i="6" r="M220"/>
  <c i="5" r="L221"/>
  <c i="5" r="K221"/>
  <c i="5" r="D221" s="1"/>
  <c i="5" r="F221" s="1"/>
  <c i="5" r="H221"/>
  <c i="5" r="C221"/>
  <c i="20" l="1" r="AB146"/>
  <c i="20" r="AI146"/>
  <c i="20" r="AJ146"/>
  <c i="20" r="AK146"/>
  <c i="20" r="AL146"/>
  <c i="20" r="AM146"/>
  <c i="20" r="AN146"/>
  <c i="20" r="AO146"/>
  <c i="20" r="AP146"/>
  <c i="20" r="AQ146"/>
  <c i="20" r="AR146"/>
  <c i="20" r="AS146"/>
  <c i="20" r="AT146"/>
  <c i="20" r="BD147" s="1"/>
  <c i="20" r="AU146"/>
  <c i="20" r="AV146"/>
  <c i="20" r="AX146"/>
  <c i="20" r="AZ146"/>
  <c i="20" r="BA146"/>
  <c i="20" r="U146"/>
  <c i="20" r="V146"/>
  <c i="20" r="AF146" s="1"/>
  <c i="20" l="1" r="AE146"/>
  <c i="20" r="AA146"/>
  <c i="20" r="AD146"/>
  <c i="20" r="Y146"/>
  <c i="20" r="AW146"/>
  <c i="20" r="BB147" s="1"/>
  <c i="20" r="BC147"/>
  <c i="20" r="BE147"/>
  <c i="20" r="AC146"/>
  <c i="20" r="X146"/>
  <c i="20" r="W146"/>
  <c i="20" r="AY146"/>
  <c i="25" r="D80"/>
  <c i="20" r="AB145"/>
  <c i="20" r="AI145"/>
  <c i="20" r="AJ145"/>
  <c i="20" r="AK145"/>
  <c i="20" r="AL145"/>
  <c i="20" r="AM145"/>
  <c i="20" r="AN145"/>
  <c i="20" r="AO145"/>
  <c i="20" r="AP145"/>
  <c i="20" r="AQ145"/>
  <c i="20" r="AR145"/>
  <c i="20" r="AS145"/>
  <c i="20" r="AT145"/>
  <c i="20" r="BD146" s="1"/>
  <c i="20" r="AU145"/>
  <c i="20" r="AV145"/>
  <c i="20" r="AX145"/>
  <c i="20" r="AZ145"/>
  <c i="20" r="BA145"/>
  <c i="20" r="V145"/>
  <c i="20" r="AF145" s="1"/>
  <c i="20" r="U145"/>
  <c i="10" r="M226"/>
  <c i="10" r="L226"/>
  <c i="10" r="D226" s="1"/>
  <c i="10" r="I225"/>
  <c i="9" r="I225"/>
  <c i="9" r="C226"/>
  <c i="12" r="K226"/>
  <c i="12" r="J226"/>
  <c i="12" r="D226" s="1"/>
  <c i="12" r="F226" s="1"/>
  <c i="12" r="G225"/>
  <c i="12" r="C226"/>
  <c i="8" r="I220"/>
  <c i="8" r="C220"/>
  <c i="20" l="1" r="AE145"/>
  <c i="20" r="AA145"/>
  <c i="20" r="AY145"/>
  <c i="20" r="Y145"/>
  <c i="20" r="AD145"/>
  <c i="20" r="X145"/>
  <c i="20" r="AW145"/>
  <c i="20" r="BB146" s="1"/>
  <c i="20" r="BC146"/>
  <c i="20" r="BE146"/>
  <c i="20" r="AC145"/>
  <c i="20" r="W145"/>
  <c i="8" r="M220"/>
  <c i="8" r="L220"/>
  <c i="8" r="D220" s="1"/>
  <c i="8" r="G220" s="1"/>
  <c i="9" r="M226"/>
  <c i="9" r="L226"/>
  <c i="9" r="D226" s="1"/>
  <c i="9" r="G226" s="1"/>
  <c i="11" r="M226"/>
  <c i="11" r="L226"/>
  <c i="7" r="L220"/>
  <c i="7" r="K220"/>
  <c i="7" r="D220" s="1"/>
  <c i="7" r="F220" s="1"/>
  <c i="7" r="H220"/>
  <c i="7" r="C219"/>
  <c i="7" r="C220"/>
  <c i="6" r="I218"/>
  <c i="6" r="I219"/>
  <c i="6" r="D219"/>
  <c i="6" r="G219" s="1"/>
  <c i="6" r="C218"/>
  <c i="6" r="C219"/>
  <c i="6" r="L219"/>
  <c i="6" r="M219"/>
  <c i="5" r="L220"/>
  <c i="5" r="K220"/>
  <c i="5" r="D220" s="1"/>
  <c i="5" r="F220" s="1"/>
  <c i="5" r="H220"/>
  <c i="5" r="C220"/>
  <c i="8" l="1" r="G219"/>
  <c i="8" r="I219"/>
  <c i="8" r="D219"/>
  <c i="8" r="C219"/>
  <c i="8" r="M219"/>
  <c i="8" r="L219"/>
  <c i="12" r="G224"/>
  <c i="12" r="C225"/>
  <c i="11" r="I224"/>
  <c i="11" r="C225"/>
  <c i="10" r="M225"/>
  <c i="10" r="L225"/>
  <c i="10" r="D225" s="1"/>
  <c i="10" r="G225" s="1"/>
  <c i="10" r="I224"/>
  <c i="10" r="C225"/>
  <c i="9" r="M225"/>
  <c i="9" r="L225"/>
  <c i="9" r="D225" s="1"/>
  <c i="9" r="G225" s="1"/>
  <c i="9" r="I224"/>
  <c i="9" r="C225"/>
  <c i="12" r="K225"/>
  <c i="12" r="J225"/>
  <c i="12" r="D225" s="1"/>
  <c i="12" r="F225" s="1"/>
  <c i="11" r="M225"/>
  <c i="11" r="L225"/>
  <c i="11" r="D225" s="1"/>
  <c i="11" r="G225" s="1"/>
  <c i="7" r="L219"/>
  <c i="7" r="K219"/>
  <c i="7" r="D219" s="1"/>
  <c i="7" r="F219" s="1"/>
  <c i="6" r="M218"/>
  <c i="6" r="L218"/>
  <c i="6" r="D218" s="1"/>
  <c i="6" r="G218" s="1"/>
  <c i="5" r="L219"/>
  <c i="5" r="K219"/>
  <c i="5" r="D219" s="1"/>
  <c i="5" r="F219" s="1"/>
  <c i="5" r="H219"/>
  <c i="5" r="C219"/>
  <c i="20" l="1" r="AB144"/>
  <c i="20" r="AI144"/>
  <c i="20" r="AJ144"/>
  <c i="20" r="AK144"/>
  <c i="20" r="AL144"/>
  <c i="20" r="AM144"/>
  <c i="20" r="AN144"/>
  <c i="20" r="AO144"/>
  <c i="20" r="AP144"/>
  <c i="20" r="AQ144"/>
  <c i="20" r="AR144"/>
  <c i="20" r="AS144"/>
  <c i="20" r="AT144"/>
  <c i="20" r="BD145" s="1"/>
  <c i="20" r="AU144"/>
  <c i="20" r="AV144"/>
  <c i="20" r="AX144"/>
  <c i="20" r="AZ144"/>
  <c i="20" r="BA144"/>
  <c i="20" r="U144"/>
  <c i="20" r="V144"/>
  <c i="20" l="1" r="AA144"/>
  <c i="20" r="W144"/>
  <c i="20" r="AY144"/>
  <c i="20" r="Y144"/>
  <c i="20" r="AF144"/>
  <c i="20" r="AD144"/>
  <c i="20" r="BE145"/>
  <c i="20" r="BC145"/>
  <c i="20" r="X144"/>
  <c i="20" r="AE144"/>
  <c i="20" r="AW144"/>
  <c i="20" r="BB145" s="1"/>
  <c i="20" r="AC144"/>
  <c i="25" r="D79"/>
  <c i="25" r="D78"/>
  <c i="25" r="B78"/>
  <c i="25" r="B79"/>
  <c i="25" r="B80"/>
  <c i="25" r="B81"/>
  <c i="25" r="B82"/>
  <c i="8" r="M218"/>
  <c i="8" r="L218"/>
  <c i="8" r="D218" s="1"/>
  <c i="8" r="G218" s="1"/>
  <c i="8" r="I218"/>
  <c i="8" r="C218"/>
  <c i="10" r="M224"/>
  <c i="10" r="L224"/>
  <c i="10" r="D224" s="1"/>
  <c i="10" r="G224" s="1"/>
  <c i="10" r="I223"/>
  <c i="10" r="C224"/>
  <c i="11" r="I223"/>
  <c i="11" r="C224"/>
  <c i="6" r="I217"/>
  <c i="6" r="C217"/>
  <c i="6" r="D217"/>
  <c i="6" r="G217" s="1"/>
  <c i="12" r="K224"/>
  <c i="12" r="J224"/>
  <c i="12" r="D224" s="1"/>
  <c i="12" r="F224" s="1"/>
  <c i="12" r="G223"/>
  <c i="12" r="C224"/>
  <c i="9" r="M224"/>
  <c i="9" r="L224"/>
  <c i="9" r="D224" s="1"/>
  <c i="9" r="G224" s="1"/>
  <c i="9" r="I223"/>
  <c i="9" r="C224"/>
  <c i="11" r="M224"/>
  <c i="11" r="L224"/>
  <c i="11" r="D224" s="1"/>
  <c i="11" r="G224" s="1"/>
  <c i="7" r="L218"/>
  <c i="7" r="K218"/>
  <c i="7" r="D218" s="1"/>
  <c i="7" r="F218" s="1"/>
  <c i="7" r="H218"/>
  <c i="7" r="C218"/>
  <c i="6" r="M217"/>
  <c i="6" r="L217"/>
  <c i="5" r="L218"/>
  <c i="5" r="K218"/>
  <c i="5" r="D218" s="1"/>
  <c i="5" r="F218" s="1"/>
  <c i="5" r="H218"/>
  <c i="5" r="C218"/>
  <c i="20" l="1" r="AB143"/>
  <c i="20" r="AI143"/>
  <c i="20" r="AJ143"/>
  <c i="20" r="AK143"/>
  <c i="20" r="AL143"/>
  <c i="20" r="AM143"/>
  <c i="20" r="AN143"/>
  <c i="20" r="AO143"/>
  <c i="20" r="AP143"/>
  <c i="20" r="AQ143"/>
  <c i="20" r="AR143"/>
  <c i="20" r="AS143"/>
  <c i="20" r="AT143"/>
  <c i="20" r="BD144" s="1"/>
  <c i="20" r="AU143"/>
  <c i="20" r="AV143"/>
  <c i="20" r="AX143"/>
  <c i="20" r="AZ143"/>
  <c i="20" r="BA143"/>
  <c i="20" r="V143"/>
  <c i="20" r="U143"/>
  <c i="20" l="1" r="AA143"/>
  <c i="20" r="AF143"/>
  <c i="20" r="AW143"/>
  <c i="20" r="BB144" s="1"/>
  <c i="20" r="X143"/>
  <c i="20" r="AE143"/>
  <c i="20" r="BE144"/>
  <c i="20" r="BC144"/>
  <c i="20" r="AC143"/>
  <c i="20" r="Y143"/>
  <c i="20" r="AD143"/>
  <c i="20" r="W143"/>
  <c i="20" r="AY143"/>
  <c i="8" r="I217"/>
  <c i="6" r="I216"/>
  <c i="5" r="F217"/>
  <c i="5" r="H217"/>
  <c i="5" r="D217"/>
  <c i="5" r="C217"/>
  <c i="5" r="L217"/>
  <c i="5" r="K217"/>
  <c i="6" r="M216"/>
  <c i="6" r="L216"/>
  <c i="6" r="D216" s="1"/>
  <c i="6" r="G216" s="1"/>
  <c i="6" r="C216"/>
  <c i="7" r="L217"/>
  <c i="7" r="K217"/>
  <c i="7" r="H217"/>
  <c i="7" r="D217"/>
  <c i="7" r="F217" s="1"/>
  <c i="7" r="C217"/>
  <c i="8" r="D217"/>
  <c i="8" r="G217" s="1"/>
  <c i="8" r="M217"/>
  <c i="8" r="L217"/>
  <c i="8" r="C217"/>
  <c i="11" r="M223"/>
  <c i="11" r="L223"/>
  <c i="11" r="D223" s="1"/>
  <c i="11" r="G223" s="1"/>
  <c i="11" r="C223"/>
  <c i="10" r="M223"/>
  <c i="10" r="L223"/>
  <c i="10" r="D223" s="1"/>
  <c i="10" r="G223" s="1"/>
  <c i="10" r="C223"/>
  <c i="9" r="M223"/>
  <c i="9" r="L223"/>
  <c i="9" r="D223" s="1"/>
  <c i="9" r="G223" s="1"/>
  <c i="9" r="C223"/>
  <c i="12" r="C223"/>
  <c i="12" r="K223"/>
  <c i="12" r="J223"/>
  <c i="12" r="D223" s="1"/>
  <c i="12" r="F223" s="1"/>
  <c i="20" l="1" r="BC7"/>
  <c i="20" r="BB7"/>
  <c i="20" r="AB142"/>
  <c i="20" r="AI142"/>
  <c i="20" r="AJ142"/>
  <c i="20" r="AK142"/>
  <c i="20" r="AL142"/>
  <c i="20" r="AM142"/>
  <c i="20" r="AN142"/>
  <c i="20" r="AO142"/>
  <c i="20" r="AP142"/>
  <c i="20" r="AQ142"/>
  <c i="20" r="AR142"/>
  <c i="20" r="AS142"/>
  <c i="20" r="AT142"/>
  <c i="20" r="BD143" s="1"/>
  <c i="20" r="AU142"/>
  <c i="20" r="AV142"/>
  <c i="20" r="AX142"/>
  <c i="20" r="AZ142"/>
  <c i="20" r="BA142"/>
  <c i="20" r="V142"/>
  <c i="20" r="U142"/>
  <c i="20" l="1" r="AF142"/>
  <c i="20" r="AW142"/>
  <c i="20" r="BB143" s="1"/>
  <c i="20" r="X142"/>
  <c i="20" r="AE142"/>
  <c i="20" r="BE143"/>
  <c i="20" r="BC143"/>
  <c i="20" r="Y142"/>
  <c i="20" r="AA142"/>
  <c i="20" r="W142"/>
  <c i="20" r="AD142"/>
  <c i="20" r="AC142"/>
  <c i="20" r="AY142"/>
  <c i="20" r="B142"/>
  <c i="20" r="B146"/>
  <c i="20" r="B145"/>
  <c i="20" r="B144"/>
  <c i="20" r="B143"/>
  <c i="11" r="I222"/>
  <c i="10" r="I222"/>
  <c i="9" r="I222"/>
  <c i="12" r="G222"/>
  <c i="20" l="1" r="BG145"/>
  <c i="20" r="BH145"/>
  <c i="20" r="BI145"/>
  <c i="20" r="BJ145"/>
  <c i="20" r="BG144"/>
  <c i="20" r="BH144"/>
  <c i="20" r="BI144"/>
  <c i="20" r="BJ144"/>
  <c i="20" r="BH146"/>
  <c i="20" r="BI146"/>
  <c i="20" r="BJ146"/>
  <c i="20" r="BG146"/>
  <c i="20" r="BG143"/>
  <c i="20" r="BH143"/>
  <c i="20" r="BJ143"/>
  <c i="20" r="BI143"/>
  <c i="20" r="BJ142"/>
  <c i="20" r="BG142"/>
  <c i="20" r="BH142"/>
  <c i="20" r="BI142"/>
  <c i="25" r="D75"/>
  <c i="25" r="D76"/>
  <c i="25" r="D77"/>
  <c i="11" r="I221"/>
  <c i="11" r="M222"/>
  <c i="11" r="L222"/>
  <c i="11" r="D222" s="1"/>
  <c i="11" r="G222" s="1"/>
  <c i="11" r="C221"/>
  <c i="11" r="C222"/>
  <c i="8" r="I216"/>
  <c i="8" r="C216"/>
  <c i="7" r="H216"/>
  <c i="7" r="C216"/>
  <c i="7" r="D216"/>
  <c i="7" r="F216" s="1"/>
  <c i="6" r="C215"/>
  <c i="6" r="D215"/>
  <c i="6" r="G215" s="1"/>
  <c i="6" r="I215"/>
  <c i="6" r="M215"/>
  <c i="6" r="L215"/>
  <c i="5" r="K216"/>
  <c i="5" r="D216" s="1"/>
  <c i="5" r="F216" s="1"/>
  <c i="5" r="C216"/>
  <c i="5" r="H216"/>
  <c i="8" r="M216"/>
  <c i="8" r="L216"/>
  <c i="8" r="D216" s="1"/>
  <c i="8" r="G216" s="1"/>
  <c i="7" r="L216"/>
  <c i="7" r="K216"/>
  <c i="11" r="M221"/>
  <c i="11" r="L221"/>
  <c i="9" r="L222"/>
  <c i="9" r="D222" s="1"/>
  <c i="9" r="G222" s="1"/>
  <c i="9" r="M222"/>
  <c i="10" r="M222"/>
  <c i="10" r="L222"/>
  <c i="10" r="D222" s="1"/>
  <c i="10" r="G222" s="1"/>
  <c i="10" r="I221"/>
  <c i="10" r="C222"/>
  <c i="9" r="I221"/>
  <c i="9" r="C222"/>
  <c i="12" r="K222"/>
  <c i="12" r="J222"/>
  <c i="12" r="D222" s="1"/>
  <c i="12" r="F222" s="1"/>
  <c i="12" r="G221"/>
  <c i="12" r="C222"/>
  <c i="20" l="1" r="BK146"/>
  <c i="20" r="BK142"/>
  <c i="20" r="BK143"/>
  <c i="20" r="BK144"/>
  <c i="20" r="BK145"/>
  <c i="20" r="AB141"/>
  <c i="20" r="AI141"/>
  <c i="20" r="AJ141"/>
  <c i="20" r="AK141"/>
  <c i="20" r="AL141"/>
  <c i="20" r="AM141"/>
  <c i="20" r="AN141"/>
  <c i="20" r="AO141"/>
  <c i="20" r="AP141"/>
  <c i="20" r="AQ141"/>
  <c i="20" r="AR141"/>
  <c i="20" r="AS141"/>
  <c i="20" r="AT141"/>
  <c i="20" r="BD142" s="1"/>
  <c i="20" r="AU141"/>
  <c i="20" r="AV141"/>
  <c i="20" r="AX141"/>
  <c i="20" r="AZ141"/>
  <c i="20" r="BA141"/>
  <c i="20" r="U141"/>
  <c i="20" r="AE141" s="1"/>
  <c i="20" r="V141"/>
  <c i="20" r="AF141" s="1"/>
  <c i="20" l="1" r="AW141"/>
  <c i="20" r="BB142" s="1"/>
  <c i="20" r="BE142"/>
  <c i="20" r="BC142"/>
  <c i="20" r="AA141"/>
  <c i="20" r="AD141"/>
  <c i="20" r="AC141"/>
  <c i="20" r="AY141"/>
  <c i="20" r="Y141"/>
  <c i="20" r="W141"/>
  <c i="20" r="X141"/>
  <c i="20" r="AB140"/>
  <c i="20" r="AI140"/>
  <c i="20" r="AJ140"/>
  <c i="20" r="AK140"/>
  <c i="20" r="AL140"/>
  <c i="20" r="AM140"/>
  <c i="20" r="AN140"/>
  <c i="20" r="AO140"/>
  <c i="20" r="AP140"/>
  <c i="20" r="AQ140"/>
  <c i="20" r="AR140"/>
  <c i="20" r="AS140"/>
  <c i="20" r="AT140"/>
  <c i="20" r="BD141" s="1"/>
  <c i="20" r="AU140"/>
  <c i="20" r="AV140"/>
  <c i="20" r="AX140"/>
  <c i="20" r="AZ140"/>
  <c i="20" r="BA140"/>
  <c i="20" r="V140"/>
  <c i="20" r="U140"/>
  <c i="20" r="AE140" s="1"/>
  <c i="10" r="I220"/>
  <c i="10" r="C221"/>
  <c i="10" r="L221"/>
  <c i="10" r="D221" s="1"/>
  <c i="10" r="G221" s="1"/>
  <c i="10" r="M221"/>
  <c i="9" r="M221"/>
  <c i="9" r="L221"/>
  <c i="9" r="D221" s="1"/>
  <c i="9" r="G221" s="1"/>
  <c i="9" r="I220"/>
  <c i="9" r="C221"/>
  <c i="12" r="K221"/>
  <c i="12" r="J221"/>
  <c i="12" r="D221" s="1"/>
  <c i="12" r="F221" s="1"/>
  <c i="12" r="G220"/>
  <c i="12" r="C221"/>
  <c i="8" r="I215"/>
  <c i="8" r="C215"/>
  <c i="8" r="M215"/>
  <c i="8" r="L215"/>
  <c i="8" r="D215" s="1"/>
  <c i="8" r="G215" s="1"/>
  <c i="7" r="L215"/>
  <c i="7" r="K215"/>
  <c i="7" r="D215" s="1"/>
  <c i="7" r="F215" s="1"/>
  <c i="7" r="H215"/>
  <c i="7" r="C215"/>
  <c i="6" r="I214"/>
  <c i="6" r="C214"/>
  <c i="5" r="H215"/>
  <c i="5" r="C215"/>
  <c i="20" l="1" r="AD140"/>
  <c i="20" r="AF140"/>
  <c i="20" r="W140"/>
  <c i="20" r="Y140"/>
  <c i="20" r="BE141"/>
  <c i="20" r="BC141"/>
  <c i="20" r="AW140"/>
  <c i="20" r="BB141" s="1"/>
  <c i="20" r="AY140"/>
  <c i="20" r="AA140"/>
  <c i="20" r="AC140"/>
  <c i="20" r="X140"/>
  <c i="6" r="M214"/>
  <c i="6" r="L214"/>
  <c i="6" r="D214" s="1"/>
  <c i="6" r="G214" s="1"/>
  <c i="5" r="K215"/>
  <c i="5" r="D215" s="1"/>
  <c i="5" r="F215" s="1"/>
  <c i="20" l="1" r="AB139"/>
  <c i="20" r="AI139"/>
  <c i="20" r="AJ139"/>
  <c i="20" r="AK139"/>
  <c i="20" r="AL139"/>
  <c i="20" r="AM139"/>
  <c i="20" r="AN139"/>
  <c i="20" r="AO139"/>
  <c i="20" r="AP139"/>
  <c i="20" r="AQ139"/>
  <c i="20" r="AR139"/>
  <c i="20" r="AS139"/>
  <c i="20" r="AT139"/>
  <c i="20" r="BD140" s="1"/>
  <c i="20" r="AU139"/>
  <c i="20" r="AV139"/>
  <c i="20" r="AX139"/>
  <c i="20" r="AZ139"/>
  <c i="20" r="BA139"/>
  <c i="20" r="V139"/>
  <c i="20" r="U139"/>
  <c i="7" r="D214"/>
  <c i="11" r="M220"/>
  <c i="11" r="L220"/>
  <c i="11" r="I219"/>
  <c i="11" r="C220"/>
  <c i="12" r="K220"/>
  <c i="12" r="J220"/>
  <c i="12" r="D220" s="1"/>
  <c i="12" r="F220" s="1"/>
  <c i="12" r="G219"/>
  <c i="12" r="C220"/>
  <c i="9" r="I219"/>
  <c i="9" r="C220"/>
  <c i="10" r="I219"/>
  <c i="10" r="C219"/>
  <c i="10" r="C220"/>
  <c i="10" r="M219"/>
  <c i="10" r="M220"/>
  <c i="10" r="L220"/>
  <c i="10" r="D220" s="1"/>
  <c i="10" r="G220" s="1"/>
  <c i="10" r="L219"/>
  <c i="9" r="M220"/>
  <c i="9" r="L220"/>
  <c i="9" r="D220" s="1"/>
  <c i="9" r="G220" s="1"/>
  <c i="8" r="M214"/>
  <c i="8" r="L214"/>
  <c i="8" r="D214" s="1"/>
  <c i="8" r="G214" s="1"/>
  <c i="8" r="I214"/>
  <c i="8" r="C214"/>
  <c i="7" r="L214"/>
  <c i="7" r="K214"/>
  <c i="7" r="H213"/>
  <c i="7" r="H214"/>
  <c i="7" r="C213"/>
  <c i="7" r="C214"/>
  <c i="6" r="I213"/>
  <c i="6" r="D213"/>
  <c i="6" r="G213" s="1"/>
  <c i="6" r="C213"/>
  <c i="6" r="M213"/>
  <c i="6" r="L213"/>
  <c i="5" r="K214"/>
  <c i="5" r="H214"/>
  <c i="5" r="D214"/>
  <c i="5" r="F214" s="1"/>
  <c i="5" r="C214"/>
  <c i="7" l="1" r="F214"/>
  <c i="11" r="D220"/>
  <c i="11" r="G220" s="1"/>
  <c i="20" r="AC139"/>
  <c i="20" r="AE139"/>
  <c i="20" r="Y139"/>
  <c i="20" r="AF139"/>
  <c i="20" r="W139"/>
  <c i="20" r="BE140"/>
  <c i="20" r="BC140"/>
  <c i="20" r="AW139"/>
  <c i="20" r="BB140" s="1"/>
  <c i="20" r="AA139"/>
  <c i="20" r="X139"/>
  <c i="20" r="AD139"/>
  <c i="20" r="AY139"/>
  <c i="20" r="AB138"/>
  <c i="20" r="AI138"/>
  <c i="20" r="AJ138"/>
  <c i="20" r="AK138"/>
  <c i="20" r="AL138"/>
  <c i="20" r="AM138"/>
  <c i="20" r="AN138"/>
  <c i="20" r="AO138"/>
  <c i="20" r="AP138"/>
  <c i="20" r="AQ138"/>
  <c i="20" r="AR138"/>
  <c i="20" r="AS138"/>
  <c i="20" r="AT138"/>
  <c i="20" r="BD139" s="1"/>
  <c i="20" r="AU138"/>
  <c i="20" r="AV138"/>
  <c i="20" r="AX138"/>
  <c i="20" r="AZ138"/>
  <c i="20" r="BA138"/>
  <c i="20" r="V138"/>
  <c i="20" r="AF138" s="1"/>
  <c i="20" r="U138"/>
  <c i="25" r="D74"/>
  <c i="7" r="L213"/>
  <c i="7" r="K213"/>
  <c i="7" r="D213" s="1"/>
  <c i="7" r="F213" s="1"/>
  <c i="12" r="G218"/>
  <c i="12" r="C219"/>
  <c i="12" r="K219"/>
  <c i="12" r="J219"/>
  <c i="12" r="D219" s="1"/>
  <c i="12" r="F219" s="1"/>
  <c i="11" r="I218"/>
  <c i="11" r="C219"/>
  <c i="11" r="M219"/>
  <c i="11" r="L219"/>
  <c i="11" r="D219" s="1"/>
  <c i="11" r="G219" s="1"/>
  <c i="9" r="I218"/>
  <c i="9" r="C219"/>
  <c i="9" r="M219"/>
  <c i="9" r="L219"/>
  <c i="9" r="D219" s="1"/>
  <c i="9" r="G219" s="1"/>
  <c i="8" r="M213"/>
  <c i="8" r="L213"/>
  <c i="8" r="D213" s="1"/>
  <c i="8" r="G213" s="1"/>
  <c i="8" r="I213"/>
  <c i="8" r="C213"/>
  <c i="6" r="M212"/>
  <c i="6" r="L212"/>
  <c i="6" r="D212" s="1"/>
  <c i="6" r="G212" s="1"/>
  <c i="6" r="I212"/>
  <c i="6" r="C212"/>
  <c i="5" r="K213"/>
  <c i="5" r="D213" s="1"/>
  <c i="5" r="F213" s="1"/>
  <c i="5" r="H213"/>
  <c i="5" r="C213"/>
  <c i="20" l="1" r="AC138"/>
  <c i="20" r="AE138"/>
  <c i="20" r="BE139"/>
  <c i="20" r="BC139"/>
  <c i="20" r="AW138"/>
  <c i="20" r="BB139" s="1"/>
  <c i="20" r="Y138"/>
  <c i="20" r="AY138"/>
  <c i="20" r="X138"/>
  <c i="20" r="AD138"/>
  <c i="20" r="AA138"/>
  <c i="20" r="W138"/>
  <c i="25" r="D73"/>
  <c i="25" r="B77"/>
  <c i="25" r="B76"/>
  <c i="25" r="B75"/>
  <c i="25" r="B74"/>
  <c i="25" r="B73"/>
  <c i="7" r="H212"/>
  <c i="7" r="C212"/>
  <c i="8" r="I212"/>
  <c i="8" r="C212"/>
  <c i="7" r="L212"/>
  <c i="7" r="K212"/>
  <c i="7" r="D212" s="1"/>
  <c i="7" r="F212" s="1"/>
  <c i="8" r="M212"/>
  <c i="8" r="L212"/>
  <c i="8" r="D212" s="1"/>
  <c i="8" r="G212" s="1"/>
  <c i="11" r="M218"/>
  <c i="11" r="L218"/>
  <c i="11" r="C218"/>
  <c i="10" r="C218"/>
  <c i="10" r="M218"/>
  <c i="10" r="L218"/>
  <c i="10" r="D218" s="1"/>
  <c i="10" r="G218" s="1"/>
  <c i="9" r="M218"/>
  <c i="9" r="L218"/>
  <c i="9" r="C218"/>
  <c i="12" r="K218"/>
  <c i="12" r="J218"/>
  <c i="12" r="C218"/>
  <c i="6" r="I211"/>
  <c i="6" r="M211"/>
  <c i="6" r="L211"/>
  <c i="6" r="D211" s="1"/>
  <c i="6" r="G211" s="1"/>
  <c i="6" r="C211"/>
  <c i="5" r="L212"/>
  <c i="5" r="L213"/>
  <c i="5" r="L214"/>
  <c i="5" r="L215"/>
  <c i="5" r="L216"/>
  <c i="5" r="K212"/>
  <c i="5" r="H212"/>
  <c i="5" r="D212"/>
  <c i="5" r="F212" s="1"/>
  <c i="5" r="C212"/>
  <c i="11" l="1" r="D218"/>
  <c i="11" r="G218" s="1"/>
  <c i="12" r="D218"/>
  <c i="12" r="F218" s="1"/>
  <c i="9" r="D218"/>
  <c i="9" r="G218" s="1"/>
  <c i="20" r="AB137"/>
  <c i="20" r="AI137"/>
  <c i="20" r="AJ137"/>
  <c i="20" r="AK137"/>
  <c i="20" r="AL137"/>
  <c i="20" r="AM137"/>
  <c i="20" r="AN137"/>
  <c i="20" r="AO137"/>
  <c i="20" r="AP137"/>
  <c i="20" r="AQ137"/>
  <c i="20" r="AR137"/>
  <c i="20" r="AS137"/>
  <c i="20" r="AT137"/>
  <c i="20" r="BD138" s="1"/>
  <c i="20" r="AU137"/>
  <c i="20" r="AV137"/>
  <c i="20" r="AX137"/>
  <c i="20" r="AZ137"/>
  <c i="20" r="BA137"/>
  <c i="20" r="V137"/>
  <c i="20" r="U137"/>
  <c i="20" r="AE137" s="1"/>
  <c i="20" l="1" r="Y137"/>
  <c i="20" r="AF137"/>
  <c i="20" r="W137"/>
  <c i="20" r="BE138"/>
  <c i="20" r="BC138"/>
  <c i="20" r="AA137"/>
  <c i="20" r="AW137"/>
  <c i="20" r="BB138" s="1"/>
  <c i="20" r="X137"/>
  <c i="20" r="AD137"/>
  <c i="20" r="AC137"/>
  <c i="20" r="AY137"/>
  <c i="20" r="B137"/>
  <c i="20" r="BH137" s="1"/>
  <c i="20" r="B138"/>
  <c i="20" r="BH138" s="1"/>
  <c i="20" r="B139"/>
  <c i="20" r="B140"/>
  <c i="20" r="B141"/>
  <c i="20" r="AB136"/>
  <c i="20" r="AI136"/>
  <c i="20" r="AJ136"/>
  <c i="20" r="AK136"/>
  <c i="20" r="AL136"/>
  <c i="20" r="AM136"/>
  <c i="20" r="AN136"/>
  <c i="20" r="AO136"/>
  <c i="20" r="AP136"/>
  <c i="20" r="AQ136"/>
  <c i="20" r="AR136"/>
  <c i="20" r="AS136"/>
  <c i="20" r="AT136"/>
  <c i="20" r="BD137" s="1"/>
  <c i="20" r="AU136"/>
  <c i="20" r="AV136"/>
  <c i="20" r="AX136"/>
  <c i="20" r="AZ136"/>
  <c i="20" r="BA136"/>
  <c i="20" r="V136"/>
  <c i="20" r="U136"/>
  <c i="20" r="AE136" s="1"/>
  <c i="20" l="1" r="Y136"/>
  <c i="20" r="AF136"/>
  <c i="20" r="BJ138"/>
  <c i="20" r="AA136"/>
  <c i="20" r="BJ137"/>
  <c i="20" r="AC136"/>
  <c i="20" r="X136"/>
  <c i="20" r="BE137"/>
  <c i="20" r="BC137"/>
  <c i="20" r="AW136"/>
  <c i="20" r="BB137" s="1"/>
  <c i="20" r="BH140"/>
  <c i="20" r="BJ140"/>
  <c i="20" r="BG140"/>
  <c i="20" r="BI140"/>
  <c i="20" r="AD136"/>
  <c i="20" r="BH141"/>
  <c i="20" r="BI141"/>
  <c i="20" r="BJ141"/>
  <c i="20" r="BG141"/>
  <c i="20" r="BG138"/>
  <c i="20" r="BG137"/>
  <c i="20" r="BH139"/>
  <c i="20" r="BJ139"/>
  <c i="20" r="BG139"/>
  <c i="20" r="BI139"/>
  <c i="20" r="BI138"/>
  <c i="20" r="BI137"/>
  <c i="20" r="AY136"/>
  <c i="20" r="W136"/>
  <c i="10" r="I217"/>
  <c i="9" r="I217"/>
  <c i="11" r="I217"/>
  <c i="12" r="G217"/>
  <c i="20" l="1" r="BK141"/>
  <c i="20" r="BK139"/>
  <c i="20" r="BK138"/>
  <c i="20" r="BK137"/>
  <c i="20" r="BK140"/>
  <c i="11" r="I216"/>
  <c i="11" r="C216"/>
  <c i="11" r="C217"/>
  <c i="10" r="M217"/>
  <c i="10" r="L217"/>
  <c i="10" r="I216"/>
  <c i="10" r="C216"/>
  <c i="10" r="C217"/>
  <c i="25" r="D69"/>
  <c i="25" r="D70"/>
  <c i="25" r="D71"/>
  <c i="25" r="D72"/>
  <c i="9" r="M217"/>
  <c i="9" r="L217"/>
  <c i="9" r="I216"/>
  <c i="9" r="C216"/>
  <c i="9" r="C217"/>
  <c i="12" r="K217"/>
  <c i="12" r="J217"/>
  <c i="12" r="G216"/>
  <c i="12" r="C216"/>
  <c i="12" r="C217"/>
  <c i="8" r="M211"/>
  <c i="8" r="L211"/>
  <c i="8" r="D211" s="1"/>
  <c i="8" r="G211" s="1"/>
  <c i="8" r="I211"/>
  <c i="8" r="C211"/>
  <c i="11" r="M217"/>
  <c i="11" r="L217"/>
  <c i="7" r="L211"/>
  <c i="7" r="K211"/>
  <c i="7" r="D211" s="1"/>
  <c i="7" r="F211" s="1"/>
  <c i="7" r="H211"/>
  <c i="7" r="C211"/>
  <c i="6" r="I210"/>
  <c i="6" r="C210"/>
  <c i="6" r="M210"/>
  <c i="6" r="L210"/>
  <c i="6" r="D210" s="1"/>
  <c i="6" r="G210" s="1"/>
  <c i="5" r="L211"/>
  <c i="5" r="K211"/>
  <c i="5" r="D211" s="1"/>
  <c i="5" r="F211" s="1"/>
  <c i="5" r="H211"/>
  <c i="5" r="C211"/>
  <c i="20" l="1" r="AB135"/>
  <c i="20" r="AI135"/>
  <c i="20" r="AJ135"/>
  <c i="20" r="AK135"/>
  <c i="20" r="AL135"/>
  <c i="20" r="AM135"/>
  <c i="20" r="AN135"/>
  <c i="20" r="AO135"/>
  <c i="20" r="AP135"/>
  <c i="20" r="AQ135"/>
  <c i="20" r="AR135"/>
  <c i="20" r="AS135"/>
  <c i="20" r="AT135"/>
  <c i="20" r="BD136" s="1"/>
  <c i="20" r="AU135"/>
  <c i="20" r="AV135"/>
  <c i="20" r="AX135"/>
  <c i="20" r="AZ135"/>
  <c i="20" r="BA135"/>
  <c i="20" r="V135"/>
  <c i="20" r="AF135" s="1"/>
  <c i="20" r="U135"/>
  <c i="20" r="AE135" s="1"/>
  <c i="12" r="K216"/>
  <c i="12" r="J216"/>
  <c i="12" r="D216" s="1"/>
  <c i="12" r="F216" s="1"/>
  <c i="11" r="M216"/>
  <c i="11" r="L216"/>
  <c i="10" r="M216"/>
  <c i="10" r="L216"/>
  <c i="10" r="I215"/>
  <c i="11" r="I215"/>
  <c i="12" r="G215"/>
  <c i="9" r="I215"/>
  <c i="9" r="M216"/>
  <c i="9" r="L216"/>
  <c i="9" r="D216" s="1"/>
  <c i="9" r="G216" s="1"/>
  <c i="8" r="M210"/>
  <c i="8" r="L210"/>
  <c i="8" r="D210" s="1"/>
  <c i="8" r="G210" s="1"/>
  <c i="8" r="I210"/>
  <c i="8" r="C210"/>
  <c i="7" r="L210"/>
  <c i="7" r="K210"/>
  <c i="7" r="D210" s="1"/>
  <c i="7" r="F210" s="1"/>
  <c i="7" r="H210"/>
  <c i="7" r="C210"/>
  <c i="12" l="1" r="D217"/>
  <c i="12" r="F217" s="1"/>
  <c i="10" r="D217"/>
  <c i="10" r="G217" s="1"/>
  <c i="10" r="D216"/>
  <c i="10" r="G216" s="1"/>
  <c i="11" r="D217"/>
  <c i="11" r="G217" s="1"/>
  <c i="11" r="D216"/>
  <c i="11" r="G216" s="1"/>
  <c i="9" r="D217"/>
  <c i="9" r="G217" s="1"/>
  <c i="20" r="AA135"/>
  <c i="20" r="BE136"/>
  <c i="20" r="BC136"/>
  <c i="20" r="AW135"/>
  <c i="20" r="BB136" s="1"/>
  <c i="20" r="AC135"/>
  <c i="20" r="X135"/>
  <c i="20" r="W135"/>
  <c i="20" r="AY135"/>
  <c i="20" r="AD135"/>
  <c i="20" r="Y135"/>
  <c i="6" l="1" r="C204"/>
  <c i="6" r="C205"/>
  <c i="6" r="C206"/>
  <c i="6" r="C207"/>
  <c i="6" r="C208"/>
  <c i="6" r="C209"/>
  <c i="6" r="M209"/>
  <c i="6" r="L209"/>
  <c i="6" r="I209"/>
  <c i="5" r="L210"/>
  <c i="5" r="K210"/>
  <c i="5" r="D210" s="1"/>
  <c i="5" r="F210" s="1"/>
  <c i="5" r="H210"/>
  <c i="5" r="C210"/>
  <c i="6" l="1" r="D209"/>
  <c i="6" r="G209" s="1"/>
  <c i="10" r="M215"/>
  <c i="10" r="L215"/>
  <c i="10" r="D215" s="1"/>
  <c i="10" r="G215" s="1"/>
  <c i="10" r="I214"/>
  <c i="10" r="C215"/>
  <c i="9" r="I214"/>
  <c i="9" r="C215"/>
  <c i="9" r="M215"/>
  <c i="9" r="L215"/>
  <c i="9" r="D215" s="1"/>
  <c i="9" r="G215" s="1"/>
  <c i="11" r="M215"/>
  <c i="11" r="L215"/>
  <c i="11" r="D215" s="1"/>
  <c i="11" r="G215" s="1"/>
  <c i="11" r="I214"/>
  <c i="11" r="C215"/>
  <c i="12" r="K215"/>
  <c i="12" r="J215"/>
  <c i="12" r="D215" s="1"/>
  <c i="12" r="F215" s="1"/>
  <c i="12" r="G214"/>
  <c i="12" r="C215"/>
  <c i="8" r="I209"/>
  <c i="8" r="D209"/>
  <c i="8" r="G209" s="1"/>
  <c i="8" r="C209"/>
  <c i="8" r="M209"/>
  <c i="8" r="L209"/>
  <c i="7" r="L209"/>
  <c i="7" r="K209"/>
  <c i="7" r="D209" s="1"/>
  <c i="7" r="F209" s="1"/>
  <c i="7" r="H209"/>
  <c i="7" r="C209"/>
  <c i="6" r="M208"/>
  <c i="6" r="L208"/>
  <c i="6" r="D208" s="1"/>
  <c i="6" r="G208" s="1"/>
  <c i="6" r="I208"/>
  <c i="5" r="L209"/>
  <c i="5" r="K209"/>
  <c i="5" r="D209" s="1"/>
  <c i="5" r="H209"/>
  <c i="5" r="C209"/>
  <c i="5" l="1" r="F209"/>
  <c i="20" r="U133"/>
  <c i="20" r="V133"/>
  <c i="20" r="AB133"/>
  <c i="20" r="AI133"/>
  <c i="20" r="AJ133"/>
  <c i="20" r="AK133"/>
  <c i="20" r="AL133"/>
  <c i="20" r="AM133"/>
  <c i="20" r="AN133"/>
  <c i="20" r="AO133"/>
  <c i="20" r="AP133"/>
  <c i="20" r="AQ133"/>
  <c i="20" r="AR133"/>
  <c i="20" r="AS133"/>
  <c i="20" r="AT133"/>
  <c i="20" r="BD134" s="1"/>
  <c i="20" r="AU133"/>
  <c i="20" r="AV133"/>
  <c i="20" r="AX133"/>
  <c i="20" r="AZ133"/>
  <c i="20" r="BA133"/>
  <c i="20" r="U134"/>
  <c i="20" r="V134"/>
  <c i="20" r="AB134"/>
  <c i="20" r="AI134"/>
  <c i="20" r="AJ134"/>
  <c i="20" r="AK134"/>
  <c i="20" r="AL134"/>
  <c i="20" r="AM134"/>
  <c i="20" r="AN134"/>
  <c i="20" r="AO134"/>
  <c i="20" r="AP134"/>
  <c i="20" r="AQ134"/>
  <c i="20" r="AR134"/>
  <c i="20" r="AS134"/>
  <c i="20" r="AT134"/>
  <c i="20" r="BD135" s="1"/>
  <c i="20" r="AU134"/>
  <c i="20" r="AV134"/>
  <c i="20" r="AX134"/>
  <c i="20" r="AZ134"/>
  <c i="20" r="BA134"/>
  <c i="20" l="1" r="AY134"/>
  <c i="20" r="AF134"/>
  <c i="20" r="Y133"/>
  <c i="20" r="AF133"/>
  <c i="20" r="X134"/>
  <c i="20" r="AE134"/>
  <c i="20" r="AC133"/>
  <c i="20" r="AE133"/>
  <c i="20" r="BE135"/>
  <c i="20" r="BC135"/>
  <c i="20" r="BE134"/>
  <c i="20" r="BC134"/>
  <c i="20" r="W134"/>
  <c i="20" r="AW134"/>
  <c i="20" r="BB135" s="1"/>
  <c i="20" r="AY133"/>
  <c i="20" r="AW133"/>
  <c i="20" r="BB134" s="1"/>
  <c i="20" r="AA133"/>
  <c i="20" r="X133"/>
  <c i="20" r="W133"/>
  <c i="20" r="Y134"/>
  <c i="20" r="AA134"/>
  <c i="20" r="AD134"/>
  <c i="20" r="AC134"/>
  <c i="20" r="AD133"/>
  <c i="8" r="M208"/>
  <c i="8" r="L208"/>
  <c i="8" r="D208" s="1"/>
  <c i="8" r="G208" s="1"/>
  <c i="8" r="I208"/>
  <c i="8" r="C208"/>
  <c i="7" r="L208"/>
  <c i="7" r="K208"/>
  <c i="7" r="D208" s="1"/>
  <c i="7" r="F208" s="1"/>
  <c i="7" r="H208"/>
  <c i="7" r="C208"/>
  <c i="6" r="I207"/>
  <c i="11" r="M214"/>
  <c i="11" r="L214"/>
  <c i="11" r="D214" s="1"/>
  <c i="11" r="G214" s="1"/>
  <c i="11" r="I213"/>
  <c i="11" r="C214"/>
  <c i="12" r="K214"/>
  <c i="12" r="J214"/>
  <c i="12" r="D214" s="1"/>
  <c i="12" r="F214" s="1"/>
  <c i="12" r="G213"/>
  <c i="12" r="C214"/>
  <c i="10" r="M214"/>
  <c i="10" r="L214"/>
  <c i="10" r="D214" s="1"/>
  <c i="10" r="G214" s="1"/>
  <c i="10" r="I213"/>
  <c i="10" r="C214"/>
  <c i="9" r="M214"/>
  <c i="9" r="L214"/>
  <c i="9" r="D214" s="1"/>
  <c i="9" r="G214" s="1"/>
  <c i="9" r="I213"/>
  <c i="9" r="C214"/>
  <c i="6" r="M207"/>
  <c i="6" r="L207"/>
  <c i="6" r="D207" s="1"/>
  <c i="6" r="G207" s="1"/>
  <c i="5" r="L208"/>
  <c i="5" r="K208"/>
  <c i="5" r="D208" s="1"/>
  <c i="5" r="F208" s="1"/>
  <c i="5" r="H208"/>
  <c i="5" r="C208"/>
  <c i="25" l="1" r="D68"/>
  <c i="8" r="I207"/>
  <c i="8" r="C207"/>
  <c i="10" r="M213"/>
  <c i="10" r="L213"/>
  <c i="10" r="D213" s="1"/>
  <c i="10" r="G213" s="1"/>
  <c i="10" r="C213"/>
  <c i="11" r="M213"/>
  <c i="11" r="L213"/>
  <c i="11" r="D213" s="1"/>
  <c i="11" r="G213" s="1"/>
  <c i="11" r="C213"/>
  <c i="12" r="K213"/>
  <c i="12" r="J213"/>
  <c i="12" r="D213" s="1"/>
  <c i="12" r="F213" s="1"/>
  <c i="12" r="C213"/>
  <c i="9" r="M213"/>
  <c i="9" r="L213"/>
  <c i="9" r="D213" s="1"/>
  <c i="9" r="G213" s="1"/>
  <c i="9" r="C213"/>
  <c i="8" r="M207"/>
  <c i="8" r="L207"/>
  <c i="8" r="D207" s="1"/>
  <c i="8" r="G207" s="1"/>
  <c i="7" r="L207"/>
  <c i="7" r="K207"/>
  <c i="7" r="D207" s="1"/>
  <c i="7" r="F207" s="1"/>
  <c i="7" r="H207"/>
  <c i="7" r="C207"/>
  <c i="6" r="I206"/>
  <c i="6" r="D206"/>
  <c i="6" r="G206" s="1"/>
  <c i="6" r="M206"/>
  <c i="6" r="L206"/>
  <c i="5" r="L207"/>
  <c i="5" r="K207"/>
  <c i="5" r="D207" s="1"/>
  <c i="5" r="F207" s="1"/>
  <c i="5" r="H207"/>
  <c i="5" r="C207"/>
  <c i="20" l="1" r="AB132"/>
  <c i="20" r="AI132"/>
  <c i="20" r="AJ132"/>
  <c i="20" r="AK132"/>
  <c i="20" r="AL132"/>
  <c i="20" r="AM132"/>
  <c i="20" r="AN132"/>
  <c i="20" r="AO132"/>
  <c i="20" r="AP132"/>
  <c i="20" r="AQ132"/>
  <c i="20" r="AR132"/>
  <c i="20" r="AS132"/>
  <c i="20" r="AT132"/>
  <c i="20" r="BD133" s="1"/>
  <c i="20" r="AU132"/>
  <c i="20" r="AV132"/>
  <c i="20" r="AX132"/>
  <c i="20" r="AZ132"/>
  <c i="20" r="BA132"/>
  <c i="20" r="V132"/>
  <c i="20" r="U132"/>
  <c i="20" r="AE132" s="1"/>
  <c i="25" r="B72"/>
  <c i="25" r="B71"/>
  <c i="25" r="B70"/>
  <c i="25" r="B69"/>
  <c i="25" r="B68"/>
  <c i="20" r="B136"/>
  <c i="20" r="B135"/>
  <c i="20" r="B134"/>
  <c i="20" r="B133"/>
  <c i="20" r="B132"/>
  <c i="20" l="1" r="Y132"/>
  <c i="20" r="AF132"/>
  <c i="20" r="AA132"/>
  <c i="20" r="AC132"/>
  <c i="20" r="W132"/>
  <c i="20" r="BE133"/>
  <c i="20" r="BC133"/>
  <c i="20" r="X132"/>
  <c i="20" r="AW132"/>
  <c i="20" r="BI135"/>
  <c i="20" r="BH135"/>
  <c i="20" r="BG135"/>
  <c i="20" r="BJ135"/>
  <c i="20" r="AD132"/>
  <c i="20" r="BG136"/>
  <c i="20" r="BI136"/>
  <c i="20" r="BH136"/>
  <c i="20" r="BJ136"/>
  <c i="20" r="BJ133"/>
  <c i="20" r="BH133"/>
  <c i="20" r="BI133"/>
  <c i="20" r="BJ132"/>
  <c i="20" r="BH132"/>
  <c i="20" r="BG132"/>
  <c i="20" r="BI132"/>
  <c i="20" r="BJ134"/>
  <c i="20" r="BG134"/>
  <c i="20" r="BI134"/>
  <c i="20" r="BH134"/>
  <c i="20" r="AY132"/>
  <c i="20" r="AB131"/>
  <c i="20" r="AI131"/>
  <c i="20" r="AJ131"/>
  <c i="20" r="AK131"/>
  <c i="20" r="AL131"/>
  <c i="20" r="AM131"/>
  <c i="20" r="AN131"/>
  <c i="20" r="AO131"/>
  <c i="20" r="AP131"/>
  <c i="20" r="AQ131"/>
  <c i="20" r="AR131"/>
  <c i="20" r="AS131"/>
  <c i="20" r="AT131"/>
  <c i="20" r="BD132" s="1"/>
  <c i="20" r="AU131"/>
  <c i="20" r="AV131"/>
  <c i="20" r="AX131"/>
  <c i="20" r="AZ131"/>
  <c i="20" r="BA131"/>
  <c i="20" r="V131"/>
  <c i="20" r="U131"/>
  <c i="20" l="1" r="BK132"/>
  <c i="20" r="BK135"/>
  <c i="20" r="BK134"/>
  <c i="20" r="BK136"/>
  <c i="20" r="AC131"/>
  <c i="20" r="AE131"/>
  <c i="20" r="AD131"/>
  <c i="20" r="AF131"/>
  <c i="20" r="BG133"/>
  <c i="20" r="BK133" s="1"/>
  <c i="20" r="BB133"/>
  <c i="20" r="BE132"/>
  <c i="20" r="BC132"/>
  <c i="20" r="Y131"/>
  <c i="20" r="AA131"/>
  <c i="20" r="W131"/>
  <c i="20" r="AW131"/>
  <c i="20" r="BB132" s="1"/>
  <c i="20" r="AY131"/>
  <c i="20" r="X131"/>
  <c i="12" r="G212"/>
  <c i="12" r="K212"/>
  <c i="12" r="J212"/>
  <c i="12" r="D212" s="1"/>
  <c i="12" r="F212" s="1"/>
  <c i="12" r="G211"/>
  <c i="25" l="1" r="D67"/>
  <c i="10" l="1" r="M212"/>
  <c i="10" r="L212"/>
  <c i="10" r="I212"/>
  <c i="10" r="C212"/>
  <c i="9" r="I212"/>
  <c i="9" r="C212"/>
  <c i="9" r="M212"/>
  <c i="9" r="L212"/>
  <c i="8" r="M206"/>
  <c i="8" r="L206"/>
  <c i="8" r="D206" s="1"/>
  <c i="8" r="G206" s="1"/>
  <c i="8" r="I206"/>
  <c i="8" r="C206"/>
  <c i="12" r="C212"/>
  <c i="11" r="I212"/>
  <c i="11" r="C212"/>
  <c i="11" r="M212"/>
  <c i="11" r="L212"/>
  <c i="7" r="L206"/>
  <c i="7" r="K206"/>
  <c i="7" r="D206" s="1"/>
  <c i="7" r="F206" s="1"/>
  <c i="7" r="H206"/>
  <c i="7" r="C206"/>
  <c i="6" r="M205"/>
  <c i="6" r="L205"/>
  <c i="6" r="D205" s="1"/>
  <c i="6" r="G205" s="1"/>
  <c i="6" r="I205"/>
  <c i="5" r="L206"/>
  <c i="5" r="K206"/>
  <c i="5" r="D206" s="1"/>
  <c i="5" r="F206" s="1"/>
  <c i="5" r="H206"/>
  <c i="5" r="C206"/>
  <c i="20" l="1" r="AB130"/>
  <c i="20" r="AI130"/>
  <c i="20" r="AJ130"/>
  <c i="20" r="AK130"/>
  <c i="20" r="AL130"/>
  <c i="20" r="AM130"/>
  <c i="20" r="AN130"/>
  <c i="20" r="AO130"/>
  <c i="20" r="AP130"/>
  <c i="20" r="AQ130"/>
  <c i="20" r="AR130"/>
  <c i="20" r="AS130"/>
  <c i="20" r="AT130"/>
  <c i="20" r="BD131" s="1"/>
  <c i="20" r="AU130"/>
  <c i="20" r="AV130"/>
  <c i="20" r="AX130"/>
  <c i="20" r="AZ130"/>
  <c i="20" r="BA130"/>
  <c i="20" r="V130"/>
  <c i="20" r="U130"/>
  <c i="20" r="AE130" s="1"/>
  <c i="25" r="D66"/>
  <c i="25" r="D65"/>
  <c i="10" r="M211"/>
  <c i="10" r="L211"/>
  <c i="10" r="D211" s="1"/>
  <c i="10" r="G211" s="1"/>
  <c i="10" r="I210"/>
  <c i="10" r="C211"/>
  <c i="9" r="M211"/>
  <c i="9" r="L211"/>
  <c i="9" r="D211" s="1"/>
  <c i="9" r="G211" s="1"/>
  <c i="9" r="I210"/>
  <c i="9" r="C211"/>
  <c i="11" r="M211"/>
  <c i="11" r="L211"/>
  <c i="11" r="D211" s="1"/>
  <c i="11" r="G211" s="1"/>
  <c i="11" r="I210"/>
  <c i="11" r="C211"/>
  <c i="8" r="M205"/>
  <c i="8" r="L205"/>
  <c i="8" r="D205" s="1"/>
  <c i="8" r="G205" s="1"/>
  <c i="8" r="I205"/>
  <c i="8" r="C205"/>
  <c i="7" r="L205"/>
  <c i="7" r="K205"/>
  <c i="7" r="D205" s="1"/>
  <c i="7" r="F205" s="1"/>
  <c i="7" r="H205"/>
  <c i="7" r="C205"/>
  <c i="6" r="I204"/>
  <c i="6" r="M204"/>
  <c i="6" r="L204"/>
  <c i="6" r="D204" s="1"/>
  <c i="6" r="G204" s="1"/>
  <c i="5" r="L205"/>
  <c i="5" r="K205"/>
  <c i="5" r="D205" s="1"/>
  <c i="5" r="F205" s="1"/>
  <c i="5" r="H205"/>
  <c i="5" r="C205"/>
  <c i="12" r="K211"/>
  <c i="12" r="J211"/>
  <c i="12" r="D211" s="1"/>
  <c i="12" r="F211" s="1"/>
  <c i="12" r="G210"/>
  <c i="12" r="C211"/>
  <c i="20" l="1" r="Y130"/>
  <c i="20" r="AF130"/>
  <c i="20" r="AA130"/>
  <c i="20" r="BE131"/>
  <c i="20" r="BC131"/>
  <c i="20" r="W130"/>
  <c i="20" r="AD130"/>
  <c i="20" r="AW130"/>
  <c i="20" r="BB131" s="1"/>
  <c i="20" r="AC130"/>
  <c i="20" r="X130"/>
  <c i="20" r="AY130"/>
  <c i="20" r="W8"/>
  <c i="20" r="W9"/>
  <c i="20" r="W10"/>
  <c i="20" r="W11"/>
  <c i="20" r="W12"/>
  <c i="20" r="W13"/>
  <c i="20" r="W14"/>
  <c i="20" r="W15"/>
  <c i="20" r="W16"/>
  <c i="20" r="W17"/>
  <c i="20" r="W18"/>
  <c i="20" r="W19"/>
  <c i="20" r="W20"/>
  <c i="20" r="W21"/>
  <c i="20" r="W22"/>
  <c i="20" r="W23"/>
  <c i="20" r="W24"/>
  <c i="20" r="W25"/>
  <c i="20" r="W26"/>
  <c i="20" r="W27"/>
  <c i="20" r="W28"/>
  <c i="20" r="W29"/>
  <c i="20" r="W30"/>
  <c i="20" r="W31"/>
  <c i="20" r="W32"/>
  <c i="20" r="W33"/>
  <c i="20" r="W47"/>
  <c i="20" r="W48"/>
  <c i="20" r="W49"/>
  <c i="20" r="W50"/>
  <c i="20" r="W51"/>
  <c i="20" r="W52"/>
  <c i="20" r="W7"/>
  <c i="20" r="AB129"/>
  <c i="20" r="AI129"/>
  <c i="20" r="AJ129"/>
  <c i="20" r="AK129"/>
  <c i="20" r="AL129"/>
  <c i="20" r="AM129"/>
  <c i="20" r="AN129"/>
  <c i="20" r="AO129"/>
  <c i="20" r="AP129"/>
  <c i="20" r="AQ129"/>
  <c i="20" r="AR129"/>
  <c i="20" r="AS129"/>
  <c i="20" r="AT129"/>
  <c i="20" r="BD130" s="1"/>
  <c i="20" r="AU129"/>
  <c i="20" r="AV129"/>
  <c i="20" r="AX129"/>
  <c i="20" r="AZ129"/>
  <c i="20" r="BA129"/>
  <c i="20" r="V129"/>
  <c i="20" r="U129"/>
  <c i="20" r="AE129" s="1"/>
  <c i="25" r="D64"/>
  <c i="10" r="M210"/>
  <c i="10" r="L210"/>
  <c i="10" r="D210" s="1"/>
  <c i="10" r="G210" s="1"/>
  <c i="10" r="I209"/>
  <c i="10" r="C210"/>
  <c i="9" r="M210"/>
  <c i="9" r="L210"/>
  <c i="9" r="D210" s="1"/>
  <c i="9" r="G210" s="1"/>
  <c i="9" r="I209"/>
  <c i="9" r="C210"/>
  <c i="11" r="M210"/>
  <c i="11" r="L210"/>
  <c i="11" r="D210" s="1"/>
  <c i="11" r="G210" s="1"/>
  <c i="11" r="I209"/>
  <c i="11" r="C210"/>
  <c i="12" r="K210"/>
  <c i="12" r="J210"/>
  <c i="12" r="D210" s="1"/>
  <c i="12" r="F210" s="1"/>
  <c i="12" r="G209"/>
  <c i="12" r="C210"/>
  <c i="8" r="I204"/>
  <c i="8" r="C204"/>
  <c i="8" r="M204"/>
  <c i="8" r="L204"/>
  <c i="8" r="D204" s="1"/>
  <c i="8" r="G204" s="1"/>
  <c i="7" r="L204"/>
  <c i="7" r="K204"/>
  <c i="7" r="D204" s="1"/>
  <c i="7" r="F204" s="1"/>
  <c i="7" r="H204"/>
  <c i="7" r="C204"/>
  <c i="6" r="I203"/>
  <c i="6" r="C203"/>
  <c i="6" r="M203"/>
  <c i="6" r="L203"/>
  <c i="6" r="D203" s="1"/>
  <c i="6" r="G203" s="1"/>
  <c i="5" r="L204"/>
  <c i="5" r="K204"/>
  <c i="5" r="D204" s="1"/>
  <c i="5" r="F204" s="1"/>
  <c i="5" r="H204"/>
  <c i="5" r="C204"/>
  <c i="20" l="1" r="AD129"/>
  <c i="20" r="AF129"/>
  <c i="20" r="BE130"/>
  <c i="20" r="BC130"/>
  <c i="20" r="AA129"/>
  <c i="20" r="AW129"/>
  <c i="20" r="BB130" s="1"/>
  <c i="20" r="AC129"/>
  <c i="20" r="W129"/>
  <c i="20" r="X129"/>
  <c i="20" r="AY129"/>
  <c i="20" r="Y129"/>
  <c i="20" r="AB128"/>
  <c i="20" r="AI128"/>
  <c i="20" r="AJ128"/>
  <c i="20" r="AK128"/>
  <c i="20" r="AL128"/>
  <c i="20" r="AM128"/>
  <c i="20" r="AN128"/>
  <c i="20" r="AO128"/>
  <c i="20" r="AP128"/>
  <c i="20" r="AQ128"/>
  <c i="20" r="AR128"/>
  <c i="20" r="AS128"/>
  <c i="20" r="AT128"/>
  <c i="20" r="BD129" s="1"/>
  <c i="20" r="AU128"/>
  <c i="20" r="AV128"/>
  <c i="20" r="AX128"/>
  <c i="20" r="AZ128"/>
  <c i="20" r="BA128"/>
  <c i="20" r="V128"/>
  <c i="20" r="AF128" s="1"/>
  <c i="20" r="U128"/>
  <c i="20" r="AE128" s="1"/>
  <c i="6" r="I202"/>
  <c i="6" r="C202"/>
  <c i="6" r="M202"/>
  <c i="6" r="L202"/>
  <c i="6" r="D202" s="1"/>
  <c i="6" r="G202" s="1"/>
  <c i="5" r="L203"/>
  <c i="5" r="K203"/>
  <c i="5" r="D203" s="1"/>
  <c i="5" r="F203" s="1"/>
  <c i="5" r="H203"/>
  <c i="5" r="C203"/>
  <c i="10" r="M209"/>
  <c i="10" r="L209"/>
  <c i="10" r="D209" s="1"/>
  <c i="10" r="G209" s="1"/>
  <c i="10" r="I208"/>
  <c i="10" r="C209"/>
  <c i="11" r="I208"/>
  <c i="11" r="C209"/>
  <c i="11" r="M209"/>
  <c i="11" r="L209"/>
  <c i="11" r="D209" s="1"/>
  <c i="11" r="G209" s="1"/>
  <c i="7" r="L203"/>
  <c i="7" r="K203"/>
  <c i="7" r="D203" s="1"/>
  <c i="7" r="F203" s="1"/>
  <c i="7" r="H203"/>
  <c i="7" r="C203"/>
  <c i="8" r="M203"/>
  <c i="8" r="L203"/>
  <c i="8" r="D203" s="1"/>
  <c i="8" r="G203" s="1"/>
  <c i="8" r="I203"/>
  <c i="8" r="C203"/>
  <c i="12" r="K209"/>
  <c i="12" r="J209"/>
  <c i="12" r="D209" s="1"/>
  <c i="12" r="F209" s="1"/>
  <c i="12" r="G208"/>
  <c i="12" r="C209"/>
  <c i="9" r="M209"/>
  <c i="9" r="L209"/>
  <c i="9" r="D209" s="1"/>
  <c i="9" r="G209" s="1"/>
  <c i="9" r="C209"/>
  <c i="9" r="I208"/>
  <c i="20" l="1" r="AW128"/>
  <c i="20" r="BB129" s="1"/>
  <c i="20" r="BE129"/>
  <c i="20" r="BC129"/>
  <c i="20" r="AA128"/>
  <c i="20" r="Y128"/>
  <c i="20" r="AY128"/>
  <c i="20" r="W128"/>
  <c i="20" r="AD128"/>
  <c i="20" r="X128"/>
  <c i="20" r="AC128"/>
  <c i="8" r="M202"/>
  <c i="8" r="L202"/>
  <c i="8" r="D202" s="1"/>
  <c i="8" r="G202" s="1"/>
  <c i="25" r="D63"/>
  <c i="20" r="U126"/>
  <c i="20" r="AE126" s="1"/>
  <c i="20" r="V126"/>
  <c i="20" r="AF126" s="1"/>
  <c i="20" r="AB126"/>
  <c i="20" r="AI126"/>
  <c i="20" r="AJ126"/>
  <c i="20" r="AK126"/>
  <c i="20" r="AL126"/>
  <c i="20" r="AM126"/>
  <c i="20" r="AN126"/>
  <c i="20" r="AO126"/>
  <c i="20" r="AP126"/>
  <c i="20" r="AQ126"/>
  <c i="20" r="AR126"/>
  <c i="20" r="AS126"/>
  <c i="20" r="BC127" s="1"/>
  <c i="20" r="AT126"/>
  <c i="20" r="BD127" s="1"/>
  <c i="20" r="AU126"/>
  <c i="20" r="AV126"/>
  <c i="20" r="AX126"/>
  <c i="20" r="AZ126"/>
  <c i="20" r="BA126"/>
  <c i="20" r="U127"/>
  <c i="20" r="AE127" s="1"/>
  <c i="20" r="V127"/>
  <c i="20" r="AF127" s="1"/>
  <c i="20" r="AB127"/>
  <c i="20" r="AI127"/>
  <c i="20" r="AJ127"/>
  <c i="20" r="AK127"/>
  <c i="20" r="AL127"/>
  <c i="20" r="AM127"/>
  <c i="20" r="AN127"/>
  <c i="20" r="AO127"/>
  <c i="20" r="AP127"/>
  <c i="20" r="AQ127"/>
  <c i="20" r="AR127"/>
  <c i="20" r="AS127"/>
  <c i="20" r="AT127"/>
  <c i="20" r="BD128" s="1"/>
  <c i="20" r="AU127"/>
  <c i="20" r="AV127"/>
  <c i="20" r="AX127"/>
  <c i="20" r="AZ127"/>
  <c i="20" r="BA127"/>
  <c i="9" r="M208"/>
  <c i="9" r="L208"/>
  <c i="9" r="D208" s="1"/>
  <c i="9" r="G208" s="1"/>
  <c i="8" r="I202"/>
  <c i="8" r="C202"/>
  <c i="7" r="L202"/>
  <c i="7" r="K202"/>
  <c i="7" r="D202" s="1"/>
  <c i="7" r="F202" s="1"/>
  <c i="7" r="H202"/>
  <c i="7" r="C202"/>
  <c i="6" r="I201"/>
  <c i="6" r="D201"/>
  <c i="6" r="G201" s="1"/>
  <c i="6" r="C201"/>
  <c i="6" r="M201"/>
  <c i="6" r="L201"/>
  <c i="11" r="C208"/>
  <c i="10" r="M208"/>
  <c i="10" r="L208"/>
  <c i="10" r="D208" s="1"/>
  <c i="10" r="G208" s="1"/>
  <c i="10" r="C208"/>
  <c i="11" r="M208"/>
  <c i="11" r="L208"/>
  <c i="11" r="D208" s="1"/>
  <c i="11" r="G208" s="1"/>
  <c i="9" r="C208"/>
  <c i="12" r="K208"/>
  <c i="12" r="J208"/>
  <c i="12" r="D208"/>
  <c i="12" r="F208" s="1"/>
  <c i="12" r="C208"/>
  <c i="5" r="L202"/>
  <c i="5" r="K202"/>
  <c i="5" r="D202" s="1"/>
  <c i="5" r="F202" s="1"/>
  <c i="5" r="H202"/>
  <c i="5" r="C202"/>
  <c i="20" l="1" r="BE127"/>
  <c i="20" r="BE128"/>
  <c i="20" r="BC128"/>
  <c i="20" r="AW127"/>
  <c i="20" r="BB128" s="1"/>
  <c i="20" r="AW126"/>
  <c i="20" r="BB127" s="1"/>
  <c i="20" r="X126"/>
  <c i="20" r="W126"/>
  <c i="20" r="AA127"/>
  <c i="20" r="W127"/>
  <c i="20" r="AY126"/>
  <c i="20" r="AA126"/>
  <c i="20" r="AY127"/>
  <c i="20" r="AD127"/>
  <c i="20" r="Y127"/>
  <c i="20" r="AD126"/>
  <c i="20" r="Y126"/>
  <c i="20" r="AC127"/>
  <c i="20" r="X127"/>
  <c i="20" r="AC126"/>
  <c i="20" r="AC9"/>
  <c i="20" r="AD9"/>
  <c i="20" r="AC10"/>
  <c i="20" r="AD10"/>
  <c i="20" r="AC11"/>
  <c i="20" r="AD11"/>
  <c i="20" r="AC12"/>
  <c i="20" r="AD12"/>
  <c i="20" r="AC13"/>
  <c i="20" r="AD13"/>
  <c i="20" r="AC14"/>
  <c i="20" r="AD14"/>
  <c i="20" r="AC15"/>
  <c i="20" r="AD15"/>
  <c i="20" r="AC16"/>
  <c i="20" r="AD16"/>
  <c i="20" r="AC17"/>
  <c i="20" r="AD17"/>
  <c i="20" r="AC18"/>
  <c i="20" r="AD18"/>
  <c i="20" r="AC19"/>
  <c i="20" r="AD19"/>
  <c i="20" r="AC20"/>
  <c i="20" r="AD20"/>
  <c i="20" r="AC21"/>
  <c i="20" r="AD21"/>
  <c i="20" r="AC22"/>
  <c i="20" r="AD22"/>
  <c i="20" r="AC23"/>
  <c i="20" r="AD23"/>
  <c i="20" r="AC24"/>
  <c i="20" r="AD24"/>
  <c i="20" r="AC25"/>
  <c i="20" r="AD25"/>
  <c i="20" r="AC26"/>
  <c i="20" r="AD26"/>
  <c i="20" r="AC27"/>
  <c i="20" r="AD27"/>
  <c i="20" r="AC28"/>
  <c i="20" r="AD28"/>
  <c i="20" r="AC29"/>
  <c i="20" r="AD29"/>
  <c i="20" r="AC30"/>
  <c i="20" r="AD30"/>
  <c i="20" r="AC31"/>
  <c i="20" r="AD31"/>
  <c i="20" r="AC32"/>
  <c i="20" r="AD32"/>
  <c i="20" r="AC33"/>
  <c i="20" r="AD33"/>
  <c i="20" r="AC39"/>
  <c i="20" r="AC47"/>
  <c i="20" r="AD47"/>
  <c i="20" r="AC48"/>
  <c i="20" r="AD48"/>
  <c i="20" r="AC49"/>
  <c i="20" r="AD49"/>
  <c i="20" r="AC50"/>
  <c i="20" r="AD50"/>
  <c i="20" r="AC51"/>
  <c i="20" r="AD51"/>
  <c i="20" r="AC52"/>
  <c i="20" r="AD52"/>
  <c i="20" r="AD8"/>
  <c i="20" r="AC8"/>
  <c i="25" r="D62"/>
  <c i="10" r="I207"/>
  <c i="9" r="I207"/>
  <c i="11" r="I207"/>
  <c i="12" r="G207"/>
  <c i="10" l="1" r="I206"/>
  <c i="10" r="C207"/>
  <c i="10" r="M207"/>
  <c i="10" r="L207"/>
  <c i="10" r="D207" s="1"/>
  <c i="10" r="G207" s="1"/>
  <c i="8" r="M201"/>
  <c i="8" r="L201"/>
  <c i="8" r="D201" s="1"/>
  <c i="8" r="G201" s="1"/>
  <c i="8" r="I201"/>
  <c i="8" r="C201"/>
  <c i="12" r="K207"/>
  <c i="12" r="J207"/>
  <c i="12" r="D207" s="1"/>
  <c i="12" r="F207" s="1"/>
  <c i="12" r="G206"/>
  <c i="12" r="C207"/>
  <c i="9" r="M206"/>
  <c i="9" r="M207"/>
  <c i="9" r="L207"/>
  <c i="9" r="D207" s="1"/>
  <c i="9" r="G207" s="1"/>
  <c i="9" r="I206"/>
  <c i="9" r="C207"/>
  <c i="11" r="I206"/>
  <c i="11" r="C206"/>
  <c i="11" r="C207"/>
  <c i="11" r="M206"/>
  <c i="11" r="L206"/>
  <c i="11" r="M207"/>
  <c i="11" r="L207"/>
  <c i="11" r="D207" s="1"/>
  <c i="11" r="G207" s="1"/>
  <c i="7" r="L201"/>
  <c i="7" r="K201"/>
  <c i="7" r="D201" s="1"/>
  <c i="7" r="F201" s="1"/>
  <c i="7" r="H201"/>
  <c i="7" r="C201"/>
  <c i="6" r="M200"/>
  <c i="6" r="L200"/>
  <c i="6" r="D200" s="1"/>
  <c i="6" r="G200" s="1"/>
  <c i="6" r="I200"/>
  <c i="6" r="C200"/>
  <c i="5" r="H201"/>
  <c i="5" r="L201"/>
  <c i="5" r="K201"/>
  <c i="5" r="D201" s="1"/>
  <c i="5" r="F201" s="1"/>
  <c i="5" r="C201"/>
  <c i="20" l="1" r="AB125"/>
  <c i="20" r="AI125"/>
  <c i="20" r="AJ125"/>
  <c i="20" r="AK125"/>
  <c i="20" r="AL125"/>
  <c i="20" r="AM125"/>
  <c i="20" r="AN125"/>
  <c i="20" r="AO125"/>
  <c i="20" r="AP125"/>
  <c i="20" r="AQ125"/>
  <c i="20" r="AR125"/>
  <c i="20" r="AS125"/>
  <c i="20" r="AT125"/>
  <c i="20" r="BD126" s="1"/>
  <c i="20" r="AU125"/>
  <c i="20" r="AV125"/>
  <c i="20" r="AX125"/>
  <c i="20" r="AZ125"/>
  <c i="20" r="BA125"/>
  <c i="20" r="V125"/>
  <c i="20" r="U125"/>
  <c i="20" r="AE125" s="1"/>
  <c i="25" r="D61"/>
  <c i="7" r="L200"/>
  <c i="7" r="K200"/>
  <c i="7" r="H200"/>
  <c i="7" r="C200"/>
  <c i="8" r="M200"/>
  <c i="8" r="L200"/>
  <c i="8" r="I200"/>
  <c i="8" r="C200"/>
  <c i="10" r="M206"/>
  <c i="10" r="L206"/>
  <c i="10" r="D206" s="1"/>
  <c i="10" r="G206" s="1"/>
  <c i="10" r="I205"/>
  <c i="10" r="C206"/>
  <c i="9" r="L206"/>
  <c i="9" r="D206" s="1"/>
  <c i="9" r="G206" s="1"/>
  <c i="9" r="I205"/>
  <c i="9" r="C206"/>
  <c i="12" r="K206"/>
  <c i="12" r="J206"/>
  <c i="12" r="D206" s="1"/>
  <c i="12" r="F206" s="1"/>
  <c i="12" r="G205"/>
  <c i="12" r="C206"/>
  <c i="6" r="I199"/>
  <c i="6" r="C199"/>
  <c i="6" r="M199"/>
  <c i="6" r="L199"/>
  <c i="6" r="D199" s="1"/>
  <c i="6" r="G199" s="1"/>
  <c i="5" r="L200"/>
  <c i="5" r="K200"/>
  <c i="5" r="D200" s="1"/>
  <c i="5" r="F200" s="1"/>
  <c i="5" r="H200"/>
  <c i="5" r="C200"/>
  <c i="8" l="1" r="D200"/>
  <c i="8" r="G200" s="1"/>
  <c i="7" r="F200"/>
  <c i="7" r="D200"/>
  <c i="20" r="AD125"/>
  <c i="20" r="AF125"/>
  <c i="20" r="AY125"/>
  <c i="20" r="BE126"/>
  <c i="20" r="BC126"/>
  <c i="20" r="Y125"/>
  <c i="20" r="W125"/>
  <c i="20" r="AC125"/>
  <c i="20" r="X125"/>
  <c i="20" r="AW125"/>
  <c i="20" r="BB126" s="1"/>
  <c i="20" r="AA125"/>
  <c i="20" r="AK124"/>
  <c i="20" r="AK123"/>
  <c i="20" r="U123"/>
  <c i="20" r="AE123" s="1"/>
  <c i="20" r="V123"/>
  <c i="20" r="AF123" s="1"/>
  <c i="20" r="AB123"/>
  <c i="20" r="AI123"/>
  <c i="20" r="AJ123"/>
  <c i="20" r="AL123"/>
  <c i="20" r="AM123"/>
  <c i="20" r="AN123"/>
  <c i="20" r="AO123"/>
  <c i="20" r="AP123"/>
  <c i="20" r="AQ123"/>
  <c i="20" r="AR123"/>
  <c i="20" r="AS123"/>
  <c i="20" r="AT123"/>
  <c i="20" r="BD124" s="1"/>
  <c i="20" r="AU123"/>
  <c i="20" r="AV123"/>
  <c i="20" r="AX123"/>
  <c i="20" r="AZ123"/>
  <c i="20" r="BA123"/>
  <c i="20" r="U124"/>
  <c i="20" r="AE124" s="1"/>
  <c i="20" r="V124"/>
  <c i="20" r="AF124" s="1"/>
  <c i="20" r="AB124"/>
  <c i="20" r="AI124"/>
  <c i="20" r="AJ124"/>
  <c i="20" r="AL124"/>
  <c i="20" r="AM124"/>
  <c i="20" r="AN124"/>
  <c i="20" r="AO124"/>
  <c i="20" r="AP124"/>
  <c i="20" r="AQ124"/>
  <c i="20" r="AR124"/>
  <c i="20" r="AS124"/>
  <c i="20" r="AT124"/>
  <c i="20" r="BD125" s="1"/>
  <c i="20" r="AU124"/>
  <c i="20" r="AV124"/>
  <c i="20" r="AX124"/>
  <c i="20" r="AZ124"/>
  <c i="20" r="BA124"/>
  <c i="25" r="D60"/>
  <c i="8" r="M199"/>
  <c i="8" r="L199"/>
  <c i="8" r="D199" s="1"/>
  <c i="8" r="G199" s="1"/>
  <c i="8" r="I199"/>
  <c i="8" r="C199"/>
  <c i="10" r="M205"/>
  <c i="10" r="L205"/>
  <c i="10" r="D205" s="1"/>
  <c i="10" r="G205" s="1"/>
  <c i="10" r="I204"/>
  <c i="10" r="C205"/>
  <c i="11" r="I204"/>
  <c i="11" r="C205"/>
  <c i="12" r="K205"/>
  <c i="12" r="J205"/>
  <c i="12" r="D205" s="1"/>
  <c i="12" r="F205" s="1"/>
  <c i="12" r="G204"/>
  <c i="12" r="C205"/>
  <c i="9" r="M205"/>
  <c i="9" r="L205"/>
  <c i="9" r="D205" s="1"/>
  <c i="9" r="G205" s="1"/>
  <c i="9" r="I204"/>
  <c i="9" r="C205"/>
  <c i="11" r="M205"/>
  <c i="11" r="L205"/>
  <c i="11" r="D205" s="1"/>
  <c i="11" r="G205" s="1"/>
  <c i="7" r="L199"/>
  <c i="7" r="K199"/>
  <c i="7" r="D199" s="1"/>
  <c i="7" r="F199" s="1"/>
  <c i="7" r="H199"/>
  <c i="7" r="C199"/>
  <c i="7" r="C198"/>
  <c i="6" r="I198"/>
  <c i="6" r="C198"/>
  <c i="6" r="M198"/>
  <c i="6" r="L198"/>
  <c i="6" r="D198" s="1"/>
  <c i="6" r="G198" s="1"/>
  <c i="5" r="L199"/>
  <c i="5" r="K199"/>
  <c i="5" r="D199" s="1"/>
  <c i="5" r="F199" s="1"/>
  <c i="5" r="H199"/>
  <c i="5" r="C199"/>
  <c i="20" l="1" r="AY124"/>
  <c i="20" r="BE124"/>
  <c i="20" r="BC124"/>
  <c i="20" r="BE125"/>
  <c i="20" r="BC125"/>
  <c i="20" r="W124"/>
  <c i="20" r="AC124"/>
  <c i="20" r="X123"/>
  <c i="20" r="W123"/>
  <c i="20" r="AC123"/>
  <c i="20" r="X124"/>
  <c i="20" r="Y124"/>
  <c i="20" r="AD124"/>
  <c i="20" r="AA123"/>
  <c i="20" r="AD123"/>
  <c i="20" r="Y123"/>
  <c i="20" r="AW124"/>
  <c i="20" r="BB125" s="1"/>
  <c i="20" r="AA124"/>
  <c i="20" r="AY123"/>
  <c i="20" r="AW123"/>
  <c i="20" r="BB124" s="1"/>
  <c i="25" r="D59"/>
  <c i="8" r="I198"/>
  <c i="8" r="D198"/>
  <c i="8" r="G198" s="1"/>
  <c i="8" r="C198"/>
  <c i="8" r="M198"/>
  <c i="8" r="L198"/>
  <c i="7" r="H198"/>
  <c i="7" r="L198"/>
  <c i="7" r="K198"/>
  <c i="7" r="D198" s="1"/>
  <c i="7" r="F198" s="1"/>
  <c i="6" r="I197"/>
  <c i="6" r="C197"/>
  <c i="11" r="M204"/>
  <c i="11" r="L204"/>
  <c i="11" r="D204" s="1"/>
  <c i="11" r="G204" s="1"/>
  <c i="11" r="I203"/>
  <c i="11" r="C204"/>
  <c i="10" r="M204"/>
  <c i="10" r="L204"/>
  <c i="10" r="D204" s="1"/>
  <c i="10" r="G204" s="1"/>
  <c i="10" r="I203"/>
  <c i="10" r="C204"/>
  <c i="9" r="M204"/>
  <c i="9" r="L204"/>
  <c i="9" r="D204" s="1"/>
  <c i="9" r="G204" s="1"/>
  <c i="9" r="I203"/>
  <c i="9" r="C204"/>
  <c i="12" r="K204"/>
  <c i="12" r="J204"/>
  <c i="12" r="D204" s="1"/>
  <c i="12" r="F204" s="1"/>
  <c i="12" r="G203"/>
  <c i="12" r="C204"/>
  <c i="6" r="M197"/>
  <c i="6" r="L197"/>
  <c i="6" r="D197" s="1"/>
  <c i="6" r="G197" s="1"/>
  <c i="5" r="L198"/>
  <c i="5" r="K198"/>
  <c i="5" r="D198" s="1"/>
  <c i="5" r="F198" s="1"/>
  <c i="5" r="H198"/>
  <c i="5" r="C198"/>
  <c i="25" l="1" r="D58"/>
  <c i="25" r="B58"/>
  <c i="25" r="B59"/>
  <c i="25" r="B60"/>
  <c i="25" r="B61"/>
  <c i="25" r="B62"/>
  <c i="25" r="B63"/>
  <c i="25" r="B64"/>
  <c i="25" r="B65"/>
  <c i="25" r="B66"/>
  <c i="25" r="B67"/>
  <c i="20" r="AB121"/>
  <c i="20" r="AI121"/>
  <c i="20" r="AJ121"/>
  <c i="20" r="AK121"/>
  <c i="20" r="AL121"/>
  <c i="20" r="AM121"/>
  <c i="20" r="AN121"/>
  <c i="20" r="AO121"/>
  <c i="20" r="AP121"/>
  <c i="20" r="AQ121"/>
  <c i="20" r="AR121"/>
  <c i="20" r="AS121"/>
  <c i="20" r="AT121"/>
  <c i="20" r="BD122" s="1"/>
  <c i="20" r="AU121"/>
  <c i="20" r="AV121"/>
  <c i="20" r="AX121"/>
  <c i="20" r="AZ121"/>
  <c i="20" r="BA121"/>
  <c i="20" r="AB122"/>
  <c i="20" r="AI122"/>
  <c i="20" r="AJ122"/>
  <c i="20" r="AK122"/>
  <c i="20" r="AL122"/>
  <c i="20" r="AM122"/>
  <c i="20" r="AN122"/>
  <c i="20" r="AO122"/>
  <c i="20" r="AP122"/>
  <c i="20" r="AQ122"/>
  <c i="20" r="AR122"/>
  <c i="20" r="AS122"/>
  <c i="20" r="AT122"/>
  <c i="20" r="BD123" s="1"/>
  <c i="20" r="AU122"/>
  <c i="20" r="AV122"/>
  <c i="20" r="AX122"/>
  <c i="20" r="AZ122"/>
  <c i="20" r="BA122"/>
  <c i="20" r="V122"/>
  <c i="20" r="U122"/>
  <c i="20" r="AE122" s="1"/>
  <c i="20" r="V121"/>
  <c i="20" r="U121"/>
  <c i="20" r="AE121" s="1"/>
  <c i="20" r="B122"/>
  <c i="20" r="B123"/>
  <c i="20" r="B124"/>
  <c i="20" r="B125"/>
  <c i="20" r="B126"/>
  <c i="20" r="B127"/>
  <c i="20" r="B128"/>
  <c i="20" r="B129"/>
  <c i="20" r="B130"/>
  <c i="20" r="B131"/>
  <c i="12" r="K203"/>
  <c i="12" r="J203"/>
  <c i="12" r="D203" s="1"/>
  <c i="12" r="F203" s="1"/>
  <c i="12" r="C203"/>
  <c i="8" r="I197"/>
  <c i="8" r="M197"/>
  <c i="8" r="L197"/>
  <c i="8" r="D197" s="1"/>
  <c i="8" r="G197" s="1"/>
  <c i="8" r="C197"/>
  <c i="11" r="C203"/>
  <c i="10" r="M203"/>
  <c i="10" r="L203"/>
  <c i="10" r="D203" s="1"/>
  <c i="10" r="G203" s="1"/>
  <c i="10" r="C203"/>
  <c i="9" r="M203"/>
  <c i="9" r="L203"/>
  <c i="9" r="D203" s="1"/>
  <c i="9" r="G203" s="1"/>
  <c i="9" r="C203"/>
  <c i="11" r="M203"/>
  <c i="11" r="L203"/>
  <c i="11" r="D203" s="1"/>
  <c i="11" r="G203" s="1"/>
  <c i="7" r="L197"/>
  <c i="7" r="K197"/>
  <c i="7" r="D197" s="1"/>
  <c i="7" r="F197" s="1"/>
  <c i="7" r="H197"/>
  <c i="7" r="C197"/>
  <c i="6" r="I196"/>
  <c i="6" r="C196"/>
  <c i="6" r="M196"/>
  <c i="6" r="L196"/>
  <c i="6" r="D196" s="1"/>
  <c i="6" r="G196" s="1"/>
  <c i="5" r="L197"/>
  <c i="5" r="K197"/>
  <c i="5" r="H197"/>
  <c i="5" r="D197"/>
  <c i="5" r="F197" s="1"/>
  <c i="5" r="C197"/>
  <c i="20" l="1" r="AD122"/>
  <c i="20" r="AF122"/>
  <c i="20" r="AD121"/>
  <c i="20" r="AF121"/>
  <c i="20" r="BE122"/>
  <c i="20" r="BC122"/>
  <c i="20" r="BE123"/>
  <c i="20" r="BC123"/>
  <c i="20" r="AA121"/>
  <c i="20" r="AY122"/>
  <c i="20" r="BJ131"/>
  <c i="20" r="BG131"/>
  <c i="20" r="BH131"/>
  <c i="20" r="BI131"/>
  <c i="20" r="BG127"/>
  <c i="20" r="BH127"/>
  <c i="20" r="BI127"/>
  <c i="20" r="BJ127"/>
  <c i="20" r="BI123"/>
  <c i="20" r="BJ123"/>
  <c i="20" r="BH123"/>
  <c i="20" r="AW121"/>
  <c i="20" r="BB122" s="1"/>
  <c i="20" r="BG130"/>
  <c i="20" r="BH130"/>
  <c i="20" r="BI130"/>
  <c i="20" r="BJ130"/>
  <c i="20" r="BH126"/>
  <c i="20" r="BI126"/>
  <c i="20" r="BJ126"/>
  <c i="20" r="BG126"/>
  <c i="20" r="BJ122"/>
  <c i="20" r="BG122"/>
  <c i="20" r="BH122"/>
  <c i="20" r="BI122"/>
  <c i="20" r="Y121"/>
  <c i="20" r="Y122"/>
  <c i="20" r="BG129"/>
  <c i="20" r="BH129"/>
  <c i="20" r="BI129"/>
  <c i="20" r="BJ129"/>
  <c i="20" r="BH125"/>
  <c i="20" r="BI125"/>
  <c i="20" r="BJ125"/>
  <c i="20" r="BG125"/>
  <c i="20" r="W121"/>
  <c i="20" r="AC121"/>
  <c i="20" r="W122"/>
  <c i="20" r="AC122"/>
  <c i="20" r="AW122"/>
  <c i="20" r="AA122"/>
  <c i="20" r="AY121"/>
  <c i="20" r="BG128"/>
  <c i="20" r="BH128"/>
  <c i="20" r="BI128"/>
  <c i="20" r="BJ128"/>
  <c i="20" r="BH124"/>
  <c i="20" r="BI124"/>
  <c i="20" r="BJ124"/>
  <c i="20" r="BG124"/>
  <c i="20" r="X121"/>
  <c i="20" r="X122"/>
  <c i="11" r="I202"/>
  <c i="20" l="1" r="BK128"/>
  <c i="20" r="BK122"/>
  <c i="20" r="BK131"/>
  <c i="20" r="BK125"/>
  <c i="20" r="BK124"/>
  <c i="20" r="BK130"/>
  <c i="20" r="BK127"/>
  <c i="20" r="BK126"/>
  <c i="20" r="BK129"/>
  <c i="20" r="BG123"/>
  <c i="20" r="BK123" s="1"/>
  <c i="20" r="BB123"/>
  <c i="25" r="D56"/>
  <c i="25" r="D57"/>
  <c i="10" r="L202"/>
  <c i="10" r="I202"/>
  <c i="9" r="I202"/>
  <c i="12" r="G202"/>
  <c i="9" l="1" r="I199"/>
  <c i="11" r="I201"/>
  <c i="11" r="C202"/>
  <c i="11" r="L202"/>
  <c i="11" r="D202" s="1"/>
  <c i="11" r="G202" s="1"/>
  <c i="11" r="L201"/>
  <c i="11" r="D201" s="1"/>
  <c i="7" r="K196"/>
  <c i="7" r="D196"/>
  <c i="7" r="F196" s="1"/>
  <c i="7" r="H196"/>
  <c i="7" r="C196"/>
  <c i="8" r="L196"/>
  <c i="8" r="D196" s="1"/>
  <c i="8" r="G196" s="1"/>
  <c i="8" r="I196"/>
  <c i="8" r="C196"/>
  <c i="10" r="C202"/>
  <c i="9" r="L202"/>
  <c i="9" r="D202" s="1"/>
  <c i="9" r="G202" s="1"/>
  <c i="9" r="I201"/>
  <c i="9" r="C202"/>
  <c i="12" r="J202"/>
  <c i="12" r="D202" s="1"/>
  <c i="12" r="F202" s="1"/>
  <c i="12" r="G201"/>
  <c i="12" r="C202"/>
  <c i="6" r="L195"/>
  <c i="6" r="D195" s="1"/>
  <c i="6" r="G195" s="1"/>
  <c i="6" r="I195"/>
  <c i="6" r="C195"/>
  <c i="5" r="K196"/>
  <c i="5" r="D196" s="1"/>
  <c i="5" r="F196" s="1"/>
  <c i="5" r="H196"/>
  <c i="5" r="C196"/>
  <c i="20" l="1" r="AB120"/>
  <c i="20" r="AI120"/>
  <c i="20" r="AJ120"/>
  <c i="20" r="AK120"/>
  <c i="20" r="AL120"/>
  <c i="20" r="AM120"/>
  <c i="20" r="AN120"/>
  <c i="20" r="AO120"/>
  <c i="20" r="AP120"/>
  <c i="20" r="AQ120"/>
  <c i="20" r="AR120"/>
  <c i="20" r="AS120"/>
  <c i="20" r="AT120"/>
  <c i="20" r="BD121" s="1"/>
  <c i="20" r="AU120"/>
  <c i="20" r="AV120"/>
  <c i="20" r="AX120"/>
  <c i="20" r="AZ120"/>
  <c i="20" r="BA120"/>
  <c i="20" r="V120"/>
  <c i="20" r="U120"/>
  <c i="20" l="1" r="AY120"/>
  <c i="20" r="AE120"/>
  <c i="20" r="AD120"/>
  <c i="20" r="AF120"/>
  <c i="20" r="BE121"/>
  <c i="20" r="BC121"/>
  <c i="20" r="Y120"/>
  <c i="20" r="W120"/>
  <c i="20" r="AC120"/>
  <c i="20" r="X120"/>
  <c i="20" r="AW120"/>
  <c i="20" r="BB121" s="1"/>
  <c i="20" r="AA120"/>
  <c i="11" r="I199"/>
  <c i="10" r="L201"/>
  <c i="10" r="D201" s="1"/>
  <c i="10" r="G201"/>
  <c i="10" r="C201"/>
  <c i="9" r="L201"/>
  <c i="9" r="D201" s="1"/>
  <c i="9" r="G201" s="1"/>
  <c i="9" r="C201"/>
  <c i="11" r="G201"/>
  <c i="11" r="C201"/>
  <c i="12" r="J201"/>
  <c i="12" r="D201" s="1"/>
  <c i="12" r="F201" s="1"/>
  <c i="12" r="C201"/>
  <c i="8" r="L195"/>
  <c i="8" r="D195" s="1"/>
  <c i="8" r="G195" s="1"/>
  <c i="8" r="I195"/>
  <c i="8" r="C195"/>
  <c i="7" r="K195"/>
  <c i="7" r="D195" s="1"/>
  <c i="7" r="F195" s="1"/>
  <c i="7" r="H195"/>
  <c i="7" r="C195"/>
  <c i="6" r="I194"/>
  <c i="6" r="D194"/>
  <c i="6" r="G194" s="1"/>
  <c i="6" r="C194"/>
  <c i="6" r="L194"/>
  <c i="5" r="K195"/>
  <c i="5" r="D195" s="1"/>
  <c i="5" r="F195" s="1"/>
  <c i="5" r="H195"/>
  <c i="5" r="C195"/>
  <c i="20" l="1" r="AB119"/>
  <c i="20" r="AI119"/>
  <c i="20" r="AJ119"/>
  <c i="20" r="AK119"/>
  <c i="20" r="AL119"/>
  <c i="20" r="AM119"/>
  <c i="20" r="AN119"/>
  <c i="20" r="AO119"/>
  <c i="20" r="AP119"/>
  <c i="20" r="AQ119"/>
  <c i="20" r="AR119"/>
  <c i="20" r="AS119"/>
  <c i="20" r="AT119"/>
  <c i="20" r="BD120" s="1"/>
  <c i="20" r="AU119"/>
  <c i="20" r="AV119"/>
  <c i="20" r="AX119"/>
  <c i="20" r="AZ119"/>
  <c i="20" r="BA119"/>
  <c i="20" r="V119"/>
  <c i="20" r="U119"/>
  <c i="20" r="AE119" s="1"/>
  <c i="25" r="D54"/>
  <c i="25" r="D55"/>
  <c i="8" r="L194"/>
  <c i="8" r="D194" s="1"/>
  <c i="8" r="G194" s="1"/>
  <c i="8" r="I194"/>
  <c i="8" r="C194"/>
  <c i="20" l="1" r="AD119"/>
  <c i="20" r="AF119"/>
  <c i="20" r="AY119"/>
  <c i="20" r="BE120"/>
  <c i="20" r="BC120"/>
  <c i="20" r="Y119"/>
  <c i="20" r="W119"/>
  <c i="20" r="AC119"/>
  <c i="20" r="X119"/>
  <c i="20" r="AW119"/>
  <c i="20" r="BB120" s="1"/>
  <c i="20" r="AA119"/>
  <c i="12" r="G199"/>
  <c i="12" r="G200"/>
  <c i="12" r="C200"/>
  <c i="10" r="I200"/>
  <c i="10" r="C200"/>
  <c i="10" r="L200"/>
  <c i="9" r="L200"/>
  <c i="9" r="D200" s="1"/>
  <c i="9" r="G200" s="1"/>
  <c i="9" r="I200"/>
  <c i="9" r="C200"/>
  <c i="11" r="I200"/>
  <c i="11" r="C200"/>
  <c i="11" r="L200"/>
  <c i="11" r="D200" s="1"/>
  <c i="11" r="G200" s="1"/>
  <c i="7" r="K194"/>
  <c i="7" r="D194" s="1"/>
  <c i="7" r="F194" s="1"/>
  <c i="7" r="H194"/>
  <c i="7" r="C194"/>
  <c i="6" r="I193"/>
  <c i="6" r="D193"/>
  <c i="6" r="G193" s="1"/>
  <c i="6" r="C193"/>
  <c i="6" r="L193"/>
  <c i="5" r="K194"/>
  <c i="5" r="D194" s="1"/>
  <c i="5" r="F194" s="1"/>
  <c i="12" r="J200"/>
  <c i="12" r="D200" s="1"/>
  <c i="12" r="F200" s="1"/>
  <c i="5" r="H194"/>
  <c i="5" r="C194"/>
  <c i="20" l="1" r="AB118"/>
  <c i="20" r="AI118"/>
  <c i="20" r="AJ118"/>
  <c i="20" r="AK118"/>
  <c i="20" r="AL118"/>
  <c i="20" r="AM118"/>
  <c i="20" r="AN118"/>
  <c i="20" r="AO118"/>
  <c i="20" r="AP118"/>
  <c i="20" r="AQ118"/>
  <c i="20" r="AR118"/>
  <c i="20" r="AS118"/>
  <c i="20" r="AT118"/>
  <c i="20" r="BD119" s="1"/>
  <c i="20" r="AU118"/>
  <c i="20" r="AV118"/>
  <c i="20" r="AX118"/>
  <c i="20" r="AZ118"/>
  <c i="20" r="BA118"/>
  <c i="20" r="V118"/>
  <c i="20" r="U118"/>
  <c i="20" l="1" r="AY118"/>
  <c i="20" r="AE118"/>
  <c i="20" r="AD118"/>
  <c i="20" r="AF118"/>
  <c i="20" r="BE119"/>
  <c i="20" r="BC119"/>
  <c i="20" r="Y118"/>
  <c i="20" r="W118"/>
  <c i="20" r="AC118"/>
  <c i="20" r="X118"/>
  <c i="20" r="AW118"/>
  <c i="20" r="BB119" s="1"/>
  <c i="20" r="AA118"/>
  <c i="11" r="I198"/>
  <c i="11" r="C199"/>
  <c i="10" r="L199"/>
  <c i="10" r="D199" s="1"/>
  <c i="10" r="G199" s="1"/>
  <c i="10" r="I198"/>
  <c i="10" r="C199"/>
  <c i="12" r="J199"/>
  <c i="12" r="D199" s="1"/>
  <c i="12" r="F199" s="1"/>
  <c i="12" r="G198"/>
  <c i="12" r="C199"/>
  <c i="8" r="I193"/>
  <c i="8" r="D193"/>
  <c i="8" r="G193" s="1"/>
  <c i="8" r="C193"/>
  <c i="8" r="L193"/>
  <c i="9" r="L199"/>
  <c i="9" r="D199" s="1"/>
  <c i="9" r="G199" s="1"/>
  <c i="9" r="I198"/>
  <c i="9" r="C199"/>
  <c i="11" r="L199"/>
  <c i="11" r="D199" s="1"/>
  <c i="11" r="G199" s="1"/>
  <c i="7" r="K193"/>
  <c i="7" r="D193" s="1"/>
  <c i="7" r="F193" s="1"/>
  <c i="7" r="H193"/>
  <c i="7" r="C193"/>
  <c i="6" r="I192"/>
  <c i="6" r="C192"/>
  <c i="6" r="L192"/>
  <c i="6" r="D192" s="1"/>
  <c i="6" r="G192" s="1"/>
  <c i="5" r="K193"/>
  <c i="5" r="D193" s="1"/>
  <c i="5" r="F193" s="1"/>
  <c i="5" r="H193"/>
  <c i="5" r="C193"/>
  <c i="20" l="1" r="AB117"/>
  <c i="20" r="AI117"/>
  <c i="20" r="AJ117"/>
  <c i="20" r="AK117"/>
  <c i="20" r="AL117"/>
  <c i="20" r="AM117"/>
  <c i="20" r="AN117"/>
  <c i="20" r="AO117"/>
  <c i="20" r="AP117"/>
  <c i="20" r="AQ117"/>
  <c i="20" r="AR117"/>
  <c i="20" r="AS117"/>
  <c i="20" r="AT117"/>
  <c i="20" r="BD118" s="1"/>
  <c i="20" r="AU117"/>
  <c i="20" r="AV117"/>
  <c i="20" r="AX117"/>
  <c i="20" r="AZ117"/>
  <c i="20" r="BA117"/>
  <c i="20" r="V117"/>
  <c i="20" r="U117"/>
  <c i="20" r="AE117" s="1"/>
  <c i="25" r="D53"/>
  <c i="10" r="M198"/>
  <c i="10" r="L198"/>
  <c i="10" r="D198" s="1"/>
  <c i="10" r="G198" s="1"/>
  <c i="10" r="C198"/>
  <c i="8" r="I192"/>
  <c i="8" r="C192"/>
  <c i="8" r="M192"/>
  <c i="8" r="L192"/>
  <c i="8" r="D192" s="1"/>
  <c i="8" r="G192" s="1"/>
  <c i="9" r="M198"/>
  <c i="9" r="L198"/>
  <c i="9" r="D198" s="1"/>
  <c i="9" r="G198" s="1"/>
  <c i="9" r="C198"/>
  <c i="11" r="C198"/>
  <c i="12" r="K198"/>
  <c i="12" r="J198"/>
  <c i="12" r="D198" s="1"/>
  <c i="12" r="F198" s="1"/>
  <c i="12" r="C198"/>
  <c i="11" r="M198"/>
  <c i="11" r="L198"/>
  <c i="11" r="D198" s="1"/>
  <c i="11" r="G198" s="1"/>
  <c i="7" r="L192"/>
  <c i="7" r="K192"/>
  <c i="7" r="D192" s="1"/>
  <c i="7" r="F192" s="1"/>
  <c i="7" r="H192"/>
  <c i="7" r="C192"/>
  <c i="6" r="I191"/>
  <c i="6" r="D191"/>
  <c i="6" r="G191" s="1"/>
  <c i="6" r="C191"/>
  <c i="6" r="M191"/>
  <c i="6" r="L191"/>
  <c i="5" r="L192"/>
  <c i="5" r="K192"/>
  <c i="5" r="D192" s="1"/>
  <c i="5" r="F192" s="1"/>
  <c i="5" r="H192"/>
  <c i="5" r="C192"/>
  <c i="20" l="1" r="AD117"/>
  <c i="20" r="AF117"/>
  <c i="20" r="AY117"/>
  <c i="20" r="BE118"/>
  <c i="20" r="BC118"/>
  <c i="20" r="Y117"/>
  <c i="20" r="W117"/>
  <c i="20" r="AC117"/>
  <c i="20" r="X117"/>
  <c i="20" r="AW117"/>
  <c i="20" r="BB118" s="1"/>
  <c i="20" r="AA117"/>
  <c i="20" r="AB116"/>
  <c i="20" r="AI116"/>
  <c i="20" r="AJ116"/>
  <c i="20" r="AK116"/>
  <c i="20" r="AL116"/>
  <c i="20" r="AM116"/>
  <c i="20" r="AN116"/>
  <c i="20" r="AO116"/>
  <c i="20" r="AP116"/>
  <c i="20" r="AQ116"/>
  <c i="20" r="AR116"/>
  <c i="20" r="AS116"/>
  <c i="20" r="AT116"/>
  <c i="20" r="BD117" s="1"/>
  <c i="20" r="AU116"/>
  <c i="20" r="AV116"/>
  <c i="20" r="AX116"/>
  <c i="20" r="AZ116"/>
  <c i="20" r="BA116"/>
  <c i="20" r="V116"/>
  <c i="20" r="U116"/>
  <c i="20" r="AE116" s="1"/>
  <c i="20" l="1" r="AD116"/>
  <c i="20" r="AF116"/>
  <c i="20" r="BE117"/>
  <c i="20" r="BC117"/>
  <c i="20" r="Y116"/>
  <c i="20" r="W116"/>
  <c i="20" r="AC116"/>
  <c i="20" r="AY116"/>
  <c i="20" r="X116"/>
  <c i="20" r="AW116"/>
  <c i="20" r="BB117" s="1"/>
  <c i="20" r="AA116"/>
  <c i="20" r="B116"/>
  <c i="20" r="B117"/>
  <c i="10" r="A199"/>
  <c i="10" r="M199" s="1"/>
  <c i="9" r="A199"/>
  <c i="9" r="M199" s="1"/>
  <c i="11" r="A199"/>
  <c i="11" r="M199" s="1"/>
  <c i="12" r="A199"/>
  <c i="12" r="K199" s="1"/>
  <c i="8" r="A193"/>
  <c i="7" r="A193"/>
  <c i="6" r="A192"/>
  <c i="5" r="A193"/>
  <c i="5" r="L193" s="1"/>
  <c i="20" r="A118"/>
  <c i="20" r="B118" s="1"/>
  <c i="25" r="A54"/>
  <c i="25" r="B54" s="1"/>
  <c i="25" r="B53"/>
  <c i="25" r="D52"/>
  <c i="10" r="I197"/>
  <c i="9" r="I197"/>
  <c i="11" r="I197"/>
  <c i="12" r="G197"/>
  <c i="8" l="1" r="A194"/>
  <c i="8" r="M193"/>
  <c i="7" r="A194"/>
  <c i="7" r="L193"/>
  <c i="6" r="A193"/>
  <c i="6" r="M192"/>
  <c i="10" r="A200"/>
  <c i="9" r="A200"/>
  <c i="12" r="A200"/>
  <c i="12" r="A201" s="1"/>
  <c i="11" r="A200"/>
  <c i="11" r="A201" s="1"/>
  <c i="25" r="A55"/>
  <c i="9" r="A201"/>
  <c i="9" r="M200"/>
  <c i="20" r="BG118"/>
  <c i="20" r="BH118"/>
  <c i="20" r="BI118"/>
  <c i="20" r="BJ118"/>
  <c i="20" r="BG117"/>
  <c i="20" r="BH117"/>
  <c i="20" r="BI117"/>
  <c i="20" r="BJ117"/>
  <c i="20" r="BG116"/>
  <c i="20" r="BH116"/>
  <c i="20" r="BI116"/>
  <c i="20" r="A119"/>
  <c i="5" r="A194"/>
  <c i="10" r="M197"/>
  <c i="10" r="L197"/>
  <c i="10" r="D197" s="1"/>
  <c i="10" r="G197" s="1"/>
  <c i="10" r="I196"/>
  <c i="10" r="C197"/>
  <c i="9" r="I196"/>
  <c i="9" r="C197"/>
  <c i="9" r="M197"/>
  <c i="9" r="L197"/>
  <c i="9" r="D197" s="1"/>
  <c i="9" r="G197" s="1"/>
  <c i="11" r="M197"/>
  <c i="11" r="L197"/>
  <c i="11" r="I196"/>
  <c i="11" r="D197"/>
  <c i="11" r="G197" s="1"/>
  <c i="11" r="C197"/>
  <c i="12" r="K197"/>
  <c i="12" r="J197"/>
  <c i="12" r="D197" s="1"/>
  <c i="12" r="F197" s="1"/>
  <c i="12" r="G196"/>
  <c i="12" r="C197"/>
  <c i="8" r="M190"/>
  <c i="8" r="M191"/>
  <c i="8" r="L191"/>
  <c i="8" r="D191" s="1"/>
  <c i="8" r="G191" s="1"/>
  <c i="8" r="I191"/>
  <c i="8" r="C191"/>
  <c i="7" r="L191"/>
  <c i="7" r="K191"/>
  <c i="7" r="D191" s="1"/>
  <c i="7" r="F191" s="1"/>
  <c i="7" r="H191"/>
  <c i="7" r="C191"/>
  <c i="6" r="I190"/>
  <c i="6" r="D190"/>
  <c i="6" r="G190" s="1"/>
  <c i="6" r="C190"/>
  <c i="6" r="M190"/>
  <c i="6" r="L190"/>
  <c i="5" r="L191"/>
  <c i="5" r="K191"/>
  <c i="5" r="D191" s="1"/>
  <c i="5" r="F191" s="1"/>
  <c i="5" r="H191"/>
  <c i="5" r="C191"/>
  <c i="8" l="1" r="A195"/>
  <c i="8" r="M194"/>
  <c i="12" r="K200"/>
  <c i="11" r="M200"/>
  <c i="7" r="A195"/>
  <c i="7" r="L194"/>
  <c i="6" r="A194"/>
  <c i="6" r="M193"/>
  <c i="10" r="A201"/>
  <c i="10" r="M200"/>
  <c i="25" r="B55"/>
  <c i="25" r="A56"/>
  <c i="11" r="A202"/>
  <c i="11" r="M202" s="1"/>
  <c i="11" r="M201"/>
  <c i="12" r="A202"/>
  <c i="12" r="K202" s="1"/>
  <c i="12" r="K201"/>
  <c i="9" r="A202"/>
  <c i="9" r="M202" s="1"/>
  <c i="9" r="M201"/>
  <c i="20" r="BK117"/>
  <c i="20" r="BK118"/>
  <c i="20" r="A120"/>
  <c i="20" r="B119"/>
  <c i="5" r="A195"/>
  <c i="5" r="L194"/>
  <c i="20" r="U114"/>
  <c i="20" r="AE114" s="1"/>
  <c i="20" r="V114"/>
  <c i="20" r="AF114" s="1"/>
  <c i="20" r="AB114"/>
  <c i="20" r="AI114"/>
  <c i="20" r="AJ114"/>
  <c i="20" r="AK114"/>
  <c i="20" r="AL114"/>
  <c i="20" r="AM114"/>
  <c i="20" r="AN114"/>
  <c i="20" r="AO114"/>
  <c i="20" r="AP114"/>
  <c i="20" r="AQ114"/>
  <c i="20" r="AR114"/>
  <c i="20" r="AS114"/>
  <c i="20" r="AT114"/>
  <c i="20" r="BD115" s="1"/>
  <c i="20" r="AU114"/>
  <c i="20" r="AV114"/>
  <c i="20" r="AX114"/>
  <c i="20" r="AZ114"/>
  <c i="20" r="BA114"/>
  <c i="20" r="U115"/>
  <c i="20" r="AE115" s="1"/>
  <c i="20" r="V115"/>
  <c i="20" r="AB115"/>
  <c i="20" r="AI115"/>
  <c i="20" r="AJ115"/>
  <c i="20" r="AK115"/>
  <c i="20" r="AL115"/>
  <c i="20" r="AM115"/>
  <c i="20" r="AN115"/>
  <c i="20" r="AO115"/>
  <c i="20" r="AP115"/>
  <c i="20" r="AQ115"/>
  <c i="20" r="AR115"/>
  <c i="20" r="AS115"/>
  <c i="20" r="AT115"/>
  <c i="20" r="BD116" s="1"/>
  <c i="20" r="AU115"/>
  <c i="20" r="AV115"/>
  <c i="20" r="AX115"/>
  <c i="20" r="AZ115"/>
  <c i="20" r="BA115"/>
  <c i="8" l="1" r="A196"/>
  <c i="8" r="M196" s="1"/>
  <c i="8" r="M195"/>
  <c i="7" r="A196"/>
  <c i="7" r="L196" s="1"/>
  <c i="7" r="L195"/>
  <c i="6" r="A195"/>
  <c i="6" r="M195" s="1"/>
  <c i="6" r="M194"/>
  <c i="10" r="A202"/>
  <c i="10" r="M202" s="1"/>
  <c i="10" r="M201"/>
  <c i="25" r="B56"/>
  <c i="25" r="A57"/>
  <c i="25" r="B57" s="1"/>
  <c i="20" r="AD115"/>
  <c i="20" r="AF115"/>
  <c i="20" r="AY115"/>
  <c i="20" r="BE116"/>
  <c i="20" r="BC116"/>
  <c i="20" r="BE115"/>
  <c i="20" r="BC115"/>
  <c i="20" r="AA115"/>
  <c i="20" r="AW115"/>
  <c i="20" r="W115"/>
  <c i="20" r="AC115"/>
  <c i="20" r="AA114"/>
  <c i="20" r="AD114"/>
  <c i="20" r="BI119"/>
  <c i="20" r="BJ119"/>
  <c i="20" r="BG119"/>
  <c i="20" r="BH119"/>
  <c i="20" r="Y115"/>
  <c i="20" r="X114"/>
  <c i="20" r="W114"/>
  <c i="20" r="AC114"/>
  <c i="20" r="A121"/>
  <c i="20" r="B121" s="1"/>
  <c i="20" r="B120"/>
  <c i="20" r="X115"/>
  <c i="5" r="A196"/>
  <c i="5" r="L196" s="1"/>
  <c i="5" r="L195"/>
  <c i="20" r="Y114"/>
  <c i="20" r="AY114"/>
  <c i="20" r="AW114"/>
  <c i="20" r="BB115" s="1"/>
  <c i="20" l="1" r="BK119"/>
  <c i="20" r="BJ116"/>
  <c i="20" r="BK116" s="1"/>
  <c i="20" r="BB116"/>
  <c i="20" r="BH120"/>
  <c i="20" r="BI120"/>
  <c i="20" r="BJ120"/>
  <c i="20" r="BG120"/>
  <c i="20" r="BG121"/>
  <c i="20" r="BH121"/>
  <c i="20" r="BI121"/>
  <c i="20" r="BJ121"/>
  <c i="25" r="D50"/>
  <c i="25" r="D51"/>
  <c i="6" r="I189"/>
  <c i="6" r="C189"/>
  <c i="7" r="H190"/>
  <c i="7" r="C190"/>
  <c i="8" r="I190"/>
  <c i="8" r="D190"/>
  <c i="8" r="G190" s="1"/>
  <c i="8" r="C190"/>
  <c i="8" r="L190"/>
  <c i="7" r="L190"/>
  <c i="7" r="K190"/>
  <c i="7" r="D190" s="1"/>
  <c i="7" r="F190" s="1"/>
  <c i="11" r="M196"/>
  <c i="11" r="L196"/>
  <c i="11" r="D196" s="1"/>
  <c i="11" r="G196" s="1"/>
  <c i="11" r="I195"/>
  <c i="11" r="C196"/>
  <c i="10" r="M196"/>
  <c i="10" r="L196"/>
  <c i="10" r="D196" s="1"/>
  <c i="10" r="G196" s="1"/>
  <c i="10" r="I195"/>
  <c i="10" r="C196"/>
  <c i="9" r="M196"/>
  <c i="9" r="L196"/>
  <c i="9" r="D196" s="1"/>
  <c i="9" r="G196" s="1"/>
  <c i="9" r="I195"/>
  <c i="9" r="C196"/>
  <c i="12" r="K196"/>
  <c i="12" r="J196"/>
  <c i="12" r="D196" s="1"/>
  <c i="12" r="F196" s="1"/>
  <c i="12" r="G195"/>
  <c i="12" r="C196"/>
  <c i="6" r="M189"/>
  <c i="6" r="L189"/>
  <c i="6" r="D189" s="1"/>
  <c i="6" r="G189" s="1"/>
  <c i="5" r="L190"/>
  <c i="5" r="K190"/>
  <c i="5" r="D190" s="1"/>
  <c i="5" r="F190" s="1"/>
  <c i="5" r="H190"/>
  <c i="5" r="C190"/>
  <c i="20" l="1" r="BK121"/>
  <c i="20" r="BK120"/>
  <c i="7" r="L189"/>
  <c i="7" r="K189"/>
  <c i="7" r="H189"/>
  <c i="7" r="D189"/>
  <c i="7" r="F189" s="1"/>
  <c i="7" r="C189"/>
  <c i="8" r="M189"/>
  <c i="8" r="L189"/>
  <c i="8" r="D189" s="1"/>
  <c i="8" r="G189" s="1"/>
  <c i="8" r="I189"/>
  <c i="8" r="C189"/>
  <c i="10" r="M195"/>
  <c i="10" r="L195"/>
  <c i="10" r="D195" s="1"/>
  <c i="10" r="G195" s="1"/>
  <c i="10" r="I194"/>
  <c i="10" r="C195"/>
  <c i="9" r="M195"/>
  <c i="9" r="L195"/>
  <c i="9" r="D195" s="1"/>
  <c i="9" r="G195" s="1"/>
  <c i="9" r="I194"/>
  <c i="9" r="C195"/>
  <c i="11" r="M195"/>
  <c i="11" r="L195"/>
  <c i="11" r="D195" s="1"/>
  <c i="11" r="G195" s="1"/>
  <c i="11" r="I194"/>
  <c i="11" r="C195"/>
  <c i="12" r="K195"/>
  <c i="12" r="J195"/>
  <c i="12" r="D195" s="1"/>
  <c i="12" r="F195" s="1"/>
  <c i="12" r="G194"/>
  <c i="12" r="C195"/>
  <c i="6" r="I188"/>
  <c i="6" r="C188"/>
  <c i="6" r="M188"/>
  <c i="6" r="L188"/>
  <c i="6" r="D188" s="1"/>
  <c i="6" r="G188" s="1"/>
  <c i="5" r="L189"/>
  <c i="5" r="K189"/>
  <c i="5" r="D189" s="1"/>
  <c i="5" r="F189" s="1"/>
  <c i="5" r="H189"/>
  <c i="5" r="C189"/>
  <c i="20" l="1" r="AB113"/>
  <c i="20" r="AI113"/>
  <c i="20" r="AJ113"/>
  <c i="20" r="AK113"/>
  <c i="20" r="AL113"/>
  <c i="20" r="AM113"/>
  <c i="20" r="AN113"/>
  <c i="20" r="AO113"/>
  <c i="20" r="AP113"/>
  <c i="20" r="AQ113"/>
  <c i="20" r="AR113"/>
  <c i="20" r="AS113"/>
  <c i="20" r="AT113"/>
  <c i="20" r="BD114" s="1"/>
  <c i="20" r="AU113"/>
  <c i="20" r="AV113"/>
  <c i="20" r="AX113"/>
  <c i="20" r="AZ113"/>
  <c i="20" r="BA113"/>
  <c i="20" r="V113"/>
  <c i="20" r="U113"/>
  <c i="20" l="1" r="AY113"/>
  <c i="20" r="AE113"/>
  <c i="20" r="AD113"/>
  <c i="20" r="AF113"/>
  <c i="20" r="BE114"/>
  <c i="20" r="BC114"/>
  <c i="20" r="Y113"/>
  <c i="20" r="W113"/>
  <c i="20" r="AC113"/>
  <c i="20" r="X113"/>
  <c i="20" r="AW113"/>
  <c i="20" r="BB114" s="1"/>
  <c i="20" r="AA113"/>
  <c i="25" r="D49"/>
  <c i="10" r="L193"/>
  <c i="10" r="M193"/>
  <c i="10" r="L194"/>
  <c i="10" r="D194" s="1"/>
  <c i="10" r="G194" s="1"/>
  <c i="10" r="M194"/>
  <c i="10" r="I193"/>
  <c i="10" r="D193"/>
  <c i="10" r="G193" s="1"/>
  <c i="10" r="C193"/>
  <c i="10" r="C194"/>
  <c i="6" r="I185"/>
  <c i="8" r="M188"/>
  <c i="8" r="L188"/>
  <c i="8" r="D188" s="1"/>
  <c i="8" r="G188" s="1"/>
  <c i="8" r="M187"/>
  <c i="8" r="L187"/>
  <c i="9" r="L193"/>
  <c i="9" r="D193" s="1"/>
  <c i="9" r="G193" s="1"/>
  <c i="9" r="M193"/>
  <c i="9" r="L194"/>
  <c i="9" r="D194" s="1"/>
  <c i="9" r="G194" s="1"/>
  <c i="9" r="M194"/>
  <c i="9" r="I193"/>
  <c i="9" r="C193"/>
  <c i="9" r="C194"/>
  <c i="8" r="I186"/>
  <c i="8" r="I187"/>
  <c i="8" r="I188"/>
  <c i="8" r="D187"/>
  <c i="8" r="G187" s="1"/>
  <c i="8" r="C185"/>
  <c i="8" r="C186"/>
  <c i="8" r="C187"/>
  <c i="8" r="C188"/>
  <c i="7" r="H188"/>
  <c i="7" r="C188"/>
  <c i="7" r="L188"/>
  <c i="7" r="K188"/>
  <c i="7" r="D188" s="1"/>
  <c i="7" r="F188" s="1"/>
  <c i="11" r="M194"/>
  <c i="11" r="L194"/>
  <c i="11" r="D194" s="1"/>
  <c i="11" r="G194" s="1"/>
  <c i="11" r="I193"/>
  <c i="11" r="C194"/>
  <c i="12" r="K194"/>
  <c i="12" r="J194"/>
  <c i="12" r="D194" s="1"/>
  <c i="12" r="F194" s="1"/>
  <c i="12" r="G193"/>
  <c i="12" r="C194"/>
  <c i="6" r="I187"/>
  <c i="6" r="C187"/>
  <c i="6" r="M187"/>
  <c i="6" r="L187"/>
  <c i="6" r="D187" s="1"/>
  <c i="6" r="G187" s="1"/>
  <c i="5" r="L188"/>
  <c i="5" r="K188"/>
  <c i="5" r="D188" s="1"/>
  <c i="5" r="F188" s="1"/>
  <c i="5" r="H188"/>
  <c i="5" r="C188"/>
  <c i="20" l="1" r="AB111"/>
  <c i="20" r="AI111"/>
  <c i="20" r="AJ111"/>
  <c i="20" r="AK111"/>
  <c i="20" r="AL111"/>
  <c i="20" r="AM111"/>
  <c i="20" r="AN111"/>
  <c i="20" r="AO111"/>
  <c i="20" r="AP111"/>
  <c i="20" r="AQ111"/>
  <c i="20" r="AR111"/>
  <c i="20" r="AS111"/>
  <c i="20" r="AT111"/>
  <c i="20" r="BD112" s="1"/>
  <c i="20" r="AU111"/>
  <c i="20" r="AV111"/>
  <c i="20" r="AX111"/>
  <c i="20" r="AZ111"/>
  <c i="20" r="BA111"/>
  <c i="20" r="AB112"/>
  <c i="20" r="AI112"/>
  <c i="20" r="AJ112"/>
  <c i="20" r="AK112"/>
  <c i="20" r="AL112"/>
  <c i="20" r="AM112"/>
  <c i="20" r="AN112"/>
  <c i="20" r="AO112"/>
  <c i="20" r="AP112"/>
  <c i="20" r="AQ112"/>
  <c i="20" r="AR112"/>
  <c i="20" r="AS112"/>
  <c i="20" r="AT112"/>
  <c i="20" r="BD113" s="1"/>
  <c i="20" r="AU112"/>
  <c i="20" r="AV112"/>
  <c i="20" r="AX112"/>
  <c i="20" r="AZ112"/>
  <c i="20" r="BA112"/>
  <c i="20" r="V112"/>
  <c i="20" r="U112"/>
  <c i="20" r="AE112" s="1"/>
  <c i="7" r="H186"/>
  <c i="11" r="M193"/>
  <c i="11" r="L193"/>
  <c i="11" r="D193" s="1"/>
  <c i="11" r="G193" s="1"/>
  <c i="11" r="C193"/>
  <c i="12" r="K193"/>
  <c i="12" r="J193"/>
  <c i="12" r="D193" s="1"/>
  <c i="12" r="F193" s="1"/>
  <c i="12" r="C193"/>
  <c i="7" r="L187"/>
  <c i="7" r="K187"/>
  <c i="7" r="D187" s="1"/>
  <c i="7" r="F187" s="1"/>
  <c i="7" r="H187"/>
  <c i="6" r="I186"/>
  <c i="7" r="C187"/>
  <c i="6" r="M186"/>
  <c i="6" r="L186"/>
  <c i="6" r="D186" s="1"/>
  <c i="6" r="G186" s="1"/>
  <c i="6" r="C186"/>
  <c i="5" r="L187"/>
  <c i="5" r="K187"/>
  <c i="5" r="H187"/>
  <c i="5" r="C187"/>
  <c i="25" r="D48"/>
  <c i="25" r="B48"/>
  <c i="25" r="B49"/>
  <c i="25" r="B50"/>
  <c i="25" r="B51"/>
  <c i="25" r="B52"/>
  <c i="20" l="1" r="AD112"/>
  <c i="20" r="AF112"/>
  <c i="20" r="BE112"/>
  <c i="20" r="BC112"/>
  <c i="20" r="BE113"/>
  <c i="20" r="BC113"/>
  <c i="20" r="Y112"/>
  <c i="20" r="W112"/>
  <c i="20" r="AC112"/>
  <c i="20" r="AW112"/>
  <c i="20" r="BB113" s="1"/>
  <c i="20" r="AA112"/>
  <c i="20" r="X112"/>
  <c i="20" r="AY112"/>
  <c i="20" r="B115"/>
  <c i="20" r="B114"/>
  <c i="20" r="B113"/>
  <c i="20" r="B112"/>
  <c i="6" r="C185"/>
  <c i="6" r="D185"/>
  <c i="6" r="G185" s="1"/>
  <c i="6" r="M185"/>
  <c i="6" r="L185"/>
  <c i="20" l="1" r="BG115"/>
  <c i="20" r="BH115"/>
  <c i="20" r="BI115"/>
  <c i="20" r="BJ115"/>
  <c i="20" r="BG112"/>
  <c i="20" r="BH112"/>
  <c i="20" r="BI112"/>
  <c i="20" r="BJ112"/>
  <c i="20" r="BG113"/>
  <c i="20" r="BH113"/>
  <c i="20" r="BI113"/>
  <c i="20" r="BJ113"/>
  <c i="20" r="BG114"/>
  <c i="20" r="BH114"/>
  <c i="20" r="BI114"/>
  <c i="20" r="BJ114"/>
  <c i="25" r="D47"/>
  <c i="10" r="I192"/>
  <c i="9" r="I192"/>
  <c i="11" r="I192"/>
  <c i="12" r="G192"/>
  <c i="20" l="1" r="BK114"/>
  <c i="20" r="BK113"/>
  <c i="20" r="BK112"/>
  <c i="20" r="BK115"/>
  <c i="20" r="V111"/>
  <c i="20" r="AF111" s="1"/>
  <c i="20" r="U111"/>
  <c i="20" r="AE111" s="1"/>
  <c i="7" r="C186"/>
  <c i="10" r="M192"/>
  <c i="10" r="L192"/>
  <c i="10" r="I191"/>
  <c i="10" r="D192"/>
  <c i="10" r="G192" s="1"/>
  <c i="10" r="C192"/>
  <c i="9" r="M192"/>
  <c i="9" r="L192"/>
  <c i="9" r="D192" s="1"/>
  <c i="9" r="G192" s="1"/>
  <c i="9" r="I191"/>
  <c i="9" r="C192"/>
  <c i="8" r="M186"/>
  <c i="8" r="L186"/>
  <c i="8" r="D186" s="1"/>
  <c i="8" r="G186" s="1"/>
  <c i="8" r="I185"/>
  <c i="7" r="L186"/>
  <c i="7" r="K186"/>
  <c i="7" r="D186" s="1"/>
  <c i="7" r="F186" s="1"/>
  <c i="11" r="M192"/>
  <c i="11" r="L192"/>
  <c i="11" r="I191"/>
  <c i="11" r="D192"/>
  <c i="11" r="G192" s="1"/>
  <c i="11" r="C192"/>
  <c i="12" r="K192"/>
  <c i="12" r="J192"/>
  <c i="12" r="D192" s="1"/>
  <c i="12" r="F192" s="1"/>
  <c i="12" r="G191"/>
  <c i="12" r="C192"/>
  <c i="5" r="K186"/>
  <c i="5" r="D186" s="1"/>
  <c i="5" r="F186" s="1"/>
  <c i="5" r="L186"/>
  <c i="5" r="C186"/>
  <c i="20" l="1" r="AD111"/>
  <c i="20" r="AW111"/>
  <c i="20" r="BB112" s="1"/>
  <c i="20" r="W111"/>
  <c i="20" r="AC111"/>
  <c i="20" r="AA111"/>
  <c i="20" r="AY111"/>
  <c i="20" r="Y111"/>
  <c i="20" r="X111"/>
  <c i="20" r="U109"/>
  <c i="20" r="AE109" s="1"/>
  <c i="20" r="V109"/>
  <c i="20" r="AB109"/>
  <c i="20" r="AI109"/>
  <c i="20" r="AJ109"/>
  <c i="20" r="AK109"/>
  <c i="20" r="AL109"/>
  <c i="20" r="AM109"/>
  <c i="20" r="AN109"/>
  <c i="20" r="AO109"/>
  <c i="20" r="AP109"/>
  <c i="20" r="AQ109"/>
  <c i="20" r="AR109"/>
  <c i="20" r="AS109"/>
  <c i="20" r="AT109"/>
  <c i="20" r="BD110" s="1"/>
  <c i="20" r="AU109"/>
  <c i="20" r="AV109"/>
  <c i="20" r="AX109"/>
  <c i="20" r="AZ109"/>
  <c i="20" r="BA109"/>
  <c i="20" r="U110"/>
  <c i="20" r="AE110" s="1"/>
  <c i="20" r="V110"/>
  <c i="20" r="AF110" s="1"/>
  <c i="20" r="AB110"/>
  <c i="20" r="AI110"/>
  <c i="20" r="AJ110"/>
  <c i="20" r="AK110"/>
  <c i="20" r="AL110"/>
  <c i="20" r="AM110"/>
  <c i="20" r="AN110"/>
  <c i="20" r="AO110"/>
  <c i="20" r="AP110"/>
  <c i="20" r="AQ110"/>
  <c i="20" r="AR110"/>
  <c i="20" r="AS110"/>
  <c i="20" r="AT110"/>
  <c i="20" r="BD111" s="1"/>
  <c i="20" r="AU110"/>
  <c i="20" r="AV110"/>
  <c i="20" r="AX110"/>
  <c i="20" r="AZ110"/>
  <c i="20" r="BA110"/>
  <c i="25" r="D46"/>
  <c i="10" r="M191"/>
  <c i="10" r="L191"/>
  <c i="10" r="D191" s="1"/>
  <c i="10" r="G191" s="1"/>
  <c i="10" r="I190"/>
  <c i="10" r="C191"/>
  <c i="9" r="I190"/>
  <c i="9" r="C191"/>
  <c i="11" r="M191"/>
  <c i="11" r="L191"/>
  <c i="11" r="D191" s="1"/>
  <c i="11" r="G191" s="1"/>
  <c i="11" r="I190"/>
  <c i="11" r="C191"/>
  <c i="12" r="J190"/>
  <c i="12" r="K190"/>
  <c i="12" r="J191"/>
  <c i="12" r="D191" s="1"/>
  <c i="12" r="F191" s="1"/>
  <c i="12" r="K191"/>
  <c i="12" r="G190"/>
  <c i="12" r="C191"/>
  <c i="9" r="M191"/>
  <c i="9" r="L191"/>
  <c i="9" r="D191" s="1"/>
  <c i="9" r="G191" s="1"/>
  <c i="8" r="M185"/>
  <c i="8" r="L185"/>
  <c i="8" r="D185" s="1"/>
  <c i="8" r="G185" s="1"/>
  <c i="7" r="L185"/>
  <c i="7" r="K185"/>
  <c i="7" r="D185" s="1"/>
  <c i="7" r="F185" s="1"/>
  <c i="7" r="H185"/>
  <c i="7" r="C185"/>
  <c i="6" r="I184"/>
  <c i="6" r="C184"/>
  <c i="6" r="M184"/>
  <c i="6" r="L184"/>
  <c i="6" r="D184" s="1"/>
  <c i="6" r="G184" s="1"/>
  <c i="5" r="L185"/>
  <c i="5" r="K185"/>
  <c i="5" r="D185" s="1"/>
  <c i="5" r="F185" s="1"/>
  <c i="5" r="H185"/>
  <c i="5" r="C185"/>
  <c i="20" l="1" r="AD109"/>
  <c i="20" r="AF109"/>
  <c i="20" r="AW110"/>
  <c i="20" r="BB111" s="1"/>
  <c i="20" r="BE111"/>
  <c i="20" r="BC111"/>
  <c i="20" r="BE110"/>
  <c i="20" r="BC110"/>
  <c i="20" r="Y110"/>
  <c i="20" r="AD110"/>
  <c i="20" r="X110"/>
  <c i="20" r="W110"/>
  <c i="20" r="AC110"/>
  <c i="20" r="X109"/>
  <c i="20" r="W109"/>
  <c i="20" r="AC109"/>
  <c i="20" r="AA109"/>
  <c i="20" r="AA110"/>
  <c i="20" r="AY110"/>
  <c i="20" r="Y109"/>
  <c i="20" r="AY109"/>
  <c i="20" r="AW109"/>
  <c i="20" r="BB110" s="1"/>
  <c i="8" r="M184"/>
  <c i="8" r="L184"/>
  <c i="8" r="D184" s="1"/>
  <c i="8" r="G184" s="1"/>
  <c i="8" r="I184"/>
  <c i="8" r="C184"/>
  <c i="7" r="L184"/>
  <c i="7" r="K184"/>
  <c i="7" r="D184" s="1"/>
  <c i="7" r="F184" s="1"/>
  <c i="7" r="H184"/>
  <c i="7" r="C184"/>
  <c i="6" r="M183"/>
  <c i="6" r="L183"/>
  <c i="6" r="D183" s="1"/>
  <c i="6" r="G183" s="1"/>
  <c i="5" r="L184"/>
  <c i="5" r="K184"/>
  <c i="5" r="D184" s="1"/>
  <c i="5" r="F184" s="1"/>
  <c i="6" r="I183"/>
  <c i="6" r="C183"/>
  <c i="11" r="C190"/>
  <c i="11" r="M190"/>
  <c i="11" r="L190"/>
  <c i="11" r="D190" s="1"/>
  <c i="11" r="G190" s="1"/>
  <c i="11" r="I189"/>
  <c i="10" r="M190"/>
  <c i="10" r="L190"/>
  <c i="10" r="D190" s="1"/>
  <c i="10" r="G190" s="1"/>
  <c i="10" r="I189"/>
  <c i="10" r="C190"/>
  <c i="9" r="M190"/>
  <c i="9" r="L190"/>
  <c i="9" r="D190" s="1"/>
  <c i="9" r="G190" s="1"/>
  <c i="9" r="I189"/>
  <c i="9" r="C190"/>
  <c i="12" r="G189"/>
  <c i="12" r="D190"/>
  <c i="12" r="F190" s="1"/>
  <c i="12" r="C190"/>
  <c i="5" r="H184"/>
  <c i="5" r="C184"/>
  <c i="25" l="1" r="D44"/>
  <c i="25" r="D45"/>
  <c i="20" l="1" r="AB108"/>
  <c i="20" r="AI108"/>
  <c i="20" r="AJ108"/>
  <c i="20" r="AK108"/>
  <c i="20" r="AL108"/>
  <c i="20" r="AM108"/>
  <c i="20" r="AN108"/>
  <c i="20" r="AO108"/>
  <c i="20" r="AP108"/>
  <c i="20" r="AQ108"/>
  <c i="20" r="AR108"/>
  <c i="20" r="AS108"/>
  <c i="20" r="AT108"/>
  <c i="20" r="BD109" s="1"/>
  <c i="20" r="AU108"/>
  <c i="20" r="AV108"/>
  <c i="20" r="AX108"/>
  <c i="20" r="AZ108"/>
  <c i="20" r="BA108"/>
  <c i="20" r="V108"/>
  <c i="20" r="U108"/>
  <c i="20" r="AE108" s="1"/>
  <c i="10" r="M189"/>
  <c i="10" r="L189"/>
  <c i="10" r="D189" s="1"/>
  <c i="10" r="G189" s="1"/>
  <c i="10" r="I188"/>
  <c i="10" r="C189"/>
  <c i="9" r="M189"/>
  <c i="9" r="L189"/>
  <c i="9" r="D189" s="1"/>
  <c i="9" r="G189" s="1"/>
  <c i="9" r="I188"/>
  <c i="9" r="C189"/>
  <c i="8" r="M183"/>
  <c i="8" r="L183"/>
  <c i="8" r="D183" s="1"/>
  <c i="8" r="G183" s="1"/>
  <c i="8" r="I183"/>
  <c i="8" r="C183"/>
  <c i="6" r="M182"/>
  <c i="6" r="L182"/>
  <c i="6" r="D182" s="1"/>
  <c i="6" r="G182" s="1"/>
  <c i="6" r="I182"/>
  <c i="6" r="C182"/>
  <c i="7" r="H183"/>
  <c i="7" r="C183"/>
  <c i="7" r="L183"/>
  <c i="7" r="K183"/>
  <c i="7" r="D183" s="1"/>
  <c i="7" r="F183" s="1"/>
  <c i="11" r="M189"/>
  <c i="11" r="L189"/>
  <c i="11" r="D189" s="1"/>
  <c i="11" r="G189" s="1"/>
  <c i="11" r="C189"/>
  <c i="12" r="K189"/>
  <c i="12" r="J189"/>
  <c i="12" r="D189" s="1"/>
  <c i="12" r="F189" s="1"/>
  <c i="12" r="G188"/>
  <c i="12" r="C189"/>
  <c i="5" r="L183"/>
  <c i="5" r="K183"/>
  <c i="5" r="D183" s="1"/>
  <c i="5" r="F183" s="1"/>
  <c i="5" r="H183"/>
  <c i="5" r="C183"/>
  <c i="20" l="1" r="AD108"/>
  <c i="20" r="AF108"/>
  <c i="20" r="BE109"/>
  <c i="20" r="BC109"/>
  <c i="20" r="Y108"/>
  <c i="20" r="X108"/>
  <c i="20" r="W108"/>
  <c i="20" r="AC108"/>
  <c i="20" r="AW108"/>
  <c i="20" r="BB109" s="1"/>
  <c i="20" r="AA108"/>
  <c i="20" r="AY108"/>
  <c i="7" r="L182"/>
  <c i="7" r="K182"/>
  <c i="7" r="D182" s="1"/>
  <c i="7" r="F182" s="1"/>
  <c i="7" r="H182"/>
  <c i="7" r="C182"/>
  <c i="6" r="I181"/>
  <c i="6" r="C181"/>
  <c i="6" r="M181"/>
  <c i="6" r="L181"/>
  <c i="6" r="D181" s="1"/>
  <c i="6" r="G181" s="1"/>
  <c i="5" r="L182"/>
  <c i="5" r="K182"/>
  <c i="5" r="D182" s="1"/>
  <c i="5" r="F182" s="1"/>
  <c i="5" r="H182"/>
  <c i="5" r="C182"/>
  <c i="8" r="I182"/>
  <c i="8" r="C182"/>
  <c i="8" r="M182"/>
  <c i="8" r="L182"/>
  <c i="8" r="D182" s="1"/>
  <c i="8" r="G182" s="1"/>
  <c i="10" r="M188"/>
  <c i="10" r="L188"/>
  <c i="10" r="D188" s="1"/>
  <c i="10" r="G188" s="1"/>
  <c i="10" r="C188"/>
  <c i="9" r="M188"/>
  <c i="9" r="L188"/>
  <c i="9" r="D188" s="1"/>
  <c i="9" r="G188" s="1"/>
  <c i="9" r="C188"/>
  <c i="11" r="M188"/>
  <c i="11" r="L188"/>
  <c i="11" r="D188" s="1"/>
  <c i="11" r="G188" s="1"/>
  <c i="11" r="I188"/>
  <c i="11" r="C188"/>
  <c i="12" r="G187"/>
  <c i="12" r="K188"/>
  <c i="12" r="J188"/>
  <c i="12" r="D188" s="1"/>
  <c i="12" r="F188" s="1"/>
  <c i="12" r="C188"/>
  <c i="25" l="1" r="D43"/>
  <c i="25" r="B43"/>
  <c i="25" r="B44"/>
  <c i="25" r="B45"/>
  <c i="25" r="B46"/>
  <c i="25" r="B47"/>
  <c i="20" r="AB107"/>
  <c i="20" r="AI107"/>
  <c i="20" r="AJ107"/>
  <c i="20" r="AK107"/>
  <c i="20" r="AL107"/>
  <c i="20" r="AM107"/>
  <c i="20" r="AN107"/>
  <c i="20" r="AO107"/>
  <c i="20" r="AP107"/>
  <c i="20" r="AQ107"/>
  <c i="20" r="AR107"/>
  <c i="20" r="AS107"/>
  <c i="20" r="AT107"/>
  <c i="20" r="BD108" s="1"/>
  <c i="20" r="AU107"/>
  <c i="20" r="AV107"/>
  <c i="20" r="AX107"/>
  <c i="20" r="AZ107"/>
  <c i="20" r="BA107"/>
  <c i="20" r="V107"/>
  <c i="20" r="AF107" s="1"/>
  <c i="20" r="U107"/>
  <c i="20" r="AE107" s="1"/>
  <c i="20" r="B111"/>
  <c i="20" r="B110"/>
  <c i="20" r="B109"/>
  <c i="20" r="B108"/>
  <c i="20" r="B107"/>
  <c i="20" l="1" r="BE108"/>
  <c i="20" r="BC108"/>
  <c i="20" r="BG111"/>
  <c i="20" r="BH111"/>
  <c i="20" r="BI111"/>
  <c i="20" r="BJ111"/>
  <c i="20" r="AA107"/>
  <c i="20" r="W107"/>
  <c i="20" r="AC107"/>
  <c i="20" r="Y107"/>
  <c i="20" r="AD107"/>
  <c i="20" r="BG110"/>
  <c i="20" r="BH110"/>
  <c i="20" r="BI110"/>
  <c i="20" r="AY107"/>
  <c i="20" r="BG109"/>
  <c i="20" r="BH109"/>
  <c i="20" r="BI109"/>
  <c i="20" r="X107"/>
  <c i="20" r="AW107"/>
  <c i="20" r="BB108" s="1"/>
  <c i="20" r="AB106"/>
  <c i="20" r="AI106"/>
  <c i="20" r="AJ106"/>
  <c i="20" r="AK106"/>
  <c i="20" r="AL106"/>
  <c i="20" r="AM106"/>
  <c i="20" r="AN106"/>
  <c i="20" r="AO106"/>
  <c i="20" r="AP106"/>
  <c i="20" r="AQ106"/>
  <c i="20" r="AR106"/>
  <c i="20" r="AS106"/>
  <c i="20" r="AT106"/>
  <c i="20" r="BD107" s="1"/>
  <c i="20" r="AU106"/>
  <c i="20" r="AV106"/>
  <c i="20" r="AX106"/>
  <c i="20" r="AZ106"/>
  <c i="20" r="BA106"/>
  <c i="20" r="V106"/>
  <c i="20" r="AF106" s="1"/>
  <c i="20" r="U106"/>
  <c i="20" r="AE106" s="1"/>
  <c i="25" r="D42"/>
  <c i="10" r="I187"/>
  <c i="9" r="I187"/>
  <c i="11" r="I187"/>
  <c i="12" r="K187"/>
  <c i="12" r="J187"/>
  <c i="12" r="D187" s="1"/>
  <c i="12" r="F187" s="1"/>
  <c i="12" r="G186"/>
  <c i="12" r="C187"/>
  <c i="20" l="1" r="BK111"/>
  <c i="20" r="BE107"/>
  <c i="20" r="BC107"/>
  <c i="20" r="AA106"/>
  <c i="20" r="W106"/>
  <c i="20" r="AC106"/>
  <c i="20" r="AW106"/>
  <c i="20" r="BB107" s="1"/>
  <c i="20" r="AD106"/>
  <c i="20" r="AY106"/>
  <c i="20" r="Y106"/>
  <c i="20" r="X106"/>
  <c i="11" r="I186"/>
  <c i="11" r="C187"/>
  <c i="7" r="L181"/>
  <c i="7" r="K181"/>
  <c i="7" r="D181" s="1"/>
  <c i="7" r="F181" s="1"/>
  <c i="7" r="H181"/>
  <c i="7" r="C181"/>
  <c i="5" r="L181"/>
  <c i="5" r="K181"/>
  <c i="5" r="D181" s="1"/>
  <c i="5" r="F181" s="1"/>
  <c i="5" r="H181"/>
  <c i="5" r="C181"/>
  <c i="6" r="M180"/>
  <c i="6" r="L180"/>
  <c i="6" r="D180" s="1"/>
  <c i="6" r="G180" s="1"/>
  <c i="6" r="I180"/>
  <c i="6" r="C180"/>
  <c i="8" r="M181"/>
  <c i="8" r="L181"/>
  <c i="10" r="M187"/>
  <c i="10" r="L187"/>
  <c i="10" r="D187" s="1"/>
  <c i="10" r="G187" s="1"/>
  <c i="10" r="I186"/>
  <c i="10" r="C187"/>
  <c i="9" r="M187"/>
  <c i="9" r="L187"/>
  <c i="9" r="D187" s="1"/>
  <c i="9" r="G187" s="1"/>
  <c i="9" r="I186"/>
  <c i="9" r="C187"/>
  <c i="11" r="M187"/>
  <c i="11" r="L187"/>
  <c i="11" r="D187" s="1"/>
  <c i="11" r="G187" s="1"/>
  <c i="8" r="I181"/>
  <c i="8" r="C181"/>
  <c i="8" r="D181"/>
  <c i="8" r="G181" s="1"/>
  <c i="20" l="1" r="AB105"/>
  <c i="20" r="AI105"/>
  <c i="20" r="AJ105"/>
  <c i="20" r="AK105"/>
  <c i="20" r="AL105"/>
  <c i="20" r="AM105"/>
  <c i="20" r="AN105"/>
  <c i="20" r="AO105"/>
  <c i="20" r="AP105"/>
  <c i="20" r="AQ105"/>
  <c i="20" r="AR105"/>
  <c i="20" r="AS105"/>
  <c i="20" r="AT105"/>
  <c i="20" r="BD106" s="1"/>
  <c i="20" r="AU105"/>
  <c i="20" r="AV105"/>
  <c i="20" r="AX105"/>
  <c i="20" r="AZ105"/>
  <c i="20" r="BA105"/>
  <c i="20" r="U105"/>
  <c i="20" r="AE105" s="1"/>
  <c i="20" r="V105"/>
  <c i="20" r="AF105" s="1"/>
  <c i="20" l="1" r="BE106"/>
  <c i="20" r="BC106"/>
  <c i="20" r="AA105"/>
  <c i="20" r="W105"/>
  <c i="20" r="AC105"/>
  <c i="20" r="Y105"/>
  <c i="20" r="AD105"/>
  <c i="20" r="AY105"/>
  <c i="20" r="AW105"/>
  <c i="20" r="BB106" s="1"/>
  <c i="20" r="X105"/>
  <c i="25" r="D41"/>
  <c i="25" r="B38"/>
  <c i="25" r="B39"/>
  <c i="25" r="B40"/>
  <c i="25" r="B41"/>
  <c i="25" r="B42"/>
  <c i="10" r="M186"/>
  <c i="10" r="L186"/>
  <c i="10" r="D186" s="1"/>
  <c i="10" r="G186" s="1"/>
  <c i="10" r="I185"/>
  <c i="10" r="C186"/>
  <c i="9" r="M186"/>
  <c i="9" r="L186"/>
  <c i="9" r="D186" s="1"/>
  <c i="9" r="G186" s="1"/>
  <c i="9" r="I185"/>
  <c i="9" r="C186"/>
  <c i="11" r="M186"/>
  <c i="11" r="L186"/>
  <c i="11" r="D186" s="1"/>
  <c i="11" r="G186" s="1"/>
  <c i="11" r="I185"/>
  <c i="11" r="C186"/>
  <c i="12" r="K186"/>
  <c i="12" r="J186"/>
  <c i="12" r="D186" s="1"/>
  <c i="12" r="F186" s="1"/>
  <c i="12" r="G185"/>
  <c i="12" r="C186"/>
  <c i="8" r="I179"/>
  <c i="8" r="M179"/>
  <c i="8" r="M180"/>
  <c i="8" r="L180"/>
  <c i="8" r="D180" s="1"/>
  <c i="8" r="G180" s="1"/>
  <c i="8" r="L179"/>
  <c i="8" r="D179" s="1"/>
  <c i="8" r="G179" s="1"/>
  <c i="8" r="I180"/>
  <c i="8" r="C179"/>
  <c i="8" r="C180"/>
  <c i="7" r="L180"/>
  <c i="7" r="K180"/>
  <c i="7" r="D180" s="1"/>
  <c i="7" r="F180" s="1"/>
  <c i="7" r="H180"/>
  <c i="7" r="C180"/>
  <c i="6" r="I179"/>
  <c i="6" r="C179"/>
  <c i="6" r="C178"/>
  <c i="6" r="M179"/>
  <c i="6" r="L179"/>
  <c i="6" r="D179" s="1"/>
  <c i="6" r="G179" s="1"/>
  <c i="5" r="L180"/>
  <c i="5" r="K180"/>
  <c i="5" r="D180" s="1"/>
  <c i="5" r="F180" s="1"/>
  <c i="5" r="H180"/>
  <c i="5" r="C180"/>
  <c i="20" l="1" r="U104"/>
  <c i="20" r="AE104" s="1"/>
  <c i="20" r="V104"/>
  <c i="20" r="AF104" s="1"/>
  <c i="20" r="AB104"/>
  <c i="20" r="AI104"/>
  <c i="20" r="AJ104"/>
  <c i="20" r="AK104"/>
  <c i="20" r="AL104"/>
  <c i="20" r="AM104"/>
  <c i="20" r="AN104"/>
  <c i="20" r="AO104"/>
  <c i="20" r="AP104"/>
  <c i="20" r="AQ104"/>
  <c i="20" r="AR104"/>
  <c i="20" r="AS104"/>
  <c i="20" r="AT104"/>
  <c i="20" r="BD105" s="1"/>
  <c i="20" r="AU104"/>
  <c i="20" r="AV104"/>
  <c i="20" r="AX104"/>
  <c i="20" r="AZ104"/>
  <c i="20" r="BA104"/>
  <c i="20" l="1" r="BE105"/>
  <c i="20" r="BC105"/>
  <c i="20" r="AW104"/>
  <c i="20" r="BB105" s="1"/>
  <c i="20" r="AD104"/>
  <c i="20" r="X104"/>
  <c i="20" r="W104"/>
  <c i="20" r="AC104"/>
  <c i="20" r="Y104"/>
  <c i="20" r="AA104"/>
  <c i="20" r="AY104"/>
  <c i="10" r="M185"/>
  <c i="10" r="L185"/>
  <c i="10" r="D185" s="1"/>
  <c i="10" r="G185" s="1"/>
  <c i="10" r="I184"/>
  <c i="10" r="C185"/>
  <c i="9" r="I183"/>
  <c i="9" r="M185"/>
  <c i="9" r="L185"/>
  <c i="9" r="D185" s="1"/>
  <c i="9" r="G185" s="1"/>
  <c i="9" r="C185"/>
  <c i="11" r="M184"/>
  <c i="11" r="L184"/>
  <c i="11" r="M185"/>
  <c i="11" r="L185"/>
  <c i="11" r="D185" s="1"/>
  <c i="11" r="G185" s="1"/>
  <c i="11" r="D184"/>
  <c i="11" r="G184" s="1"/>
  <c i="11" r="C185"/>
  <c i="11" r="I183"/>
  <c i="11" r="I184"/>
  <c i="11" r="C184"/>
  <c i="12" r="J185"/>
  <c i="12" r="D185" s="1"/>
  <c i="12" r="F185" s="1"/>
  <c i="12" r="K185"/>
  <c i="12" r="G184"/>
  <c i="12" r="C185"/>
  <c i="7" r="L179"/>
  <c i="7" r="K179"/>
  <c i="7" r="D179" s="1"/>
  <c i="7" r="F179" s="1"/>
  <c i="7" r="H179"/>
  <c i="7" r="C179"/>
  <c i="6" r="M178"/>
  <c i="6" r="L178"/>
  <c i="6" r="D178" s="1"/>
  <c i="6" r="G178" s="1"/>
  <c i="6" r="I178"/>
  <c i="5" r="L179"/>
  <c i="5" r="K179"/>
  <c i="5" r="D179" s="1"/>
  <c i="5" r="F179" s="1"/>
  <c i="5" r="H179"/>
  <c i="5" r="C179"/>
  <c i="20" l="1" r="J166"/>
  <c i="25" r="D40"/>
  <c i="20" l="1" r="AB103"/>
  <c i="20" r="AI103"/>
  <c i="20" r="AJ103"/>
  <c i="20" r="AK103"/>
  <c i="20" r="AL103"/>
  <c i="20" r="AM103"/>
  <c i="20" r="AN103"/>
  <c i="20" r="AO103"/>
  <c i="20" r="AP103"/>
  <c i="20" r="AQ103"/>
  <c i="20" r="AR103"/>
  <c i="20" r="AS103"/>
  <c i="20" r="AT103"/>
  <c i="20" r="BD104" s="1"/>
  <c i="20" r="AU103"/>
  <c i="20" r="AV103"/>
  <c i="20" r="AX103"/>
  <c i="20" r="AZ103"/>
  <c i="20" r="BA103"/>
  <c i="20" r="V103"/>
  <c i="20" r="AF103" s="1"/>
  <c i="20" r="U103"/>
  <c i="20" r="AE103" s="1"/>
  <c i="20" l="1" r="BE104"/>
  <c i="20" r="BC104"/>
  <c i="20" r="AW103"/>
  <c i="20" r="BB104" s="1"/>
  <c i="20" r="AD103"/>
  <c i="20" r="Y103"/>
  <c i="20" r="AA103"/>
  <c i="20" r="W103"/>
  <c i="20" r="AC103"/>
  <c i="20" r="X103"/>
  <c i="20" r="AY103"/>
  <c i="10" r="L184"/>
  <c i="10" r="M184"/>
  <c i="10" r="I183"/>
  <c i="10" r="D184"/>
  <c i="10" r="G184" s="1"/>
  <c i="10" r="C184"/>
  <c i="10" r="C183"/>
  <c i="9" r="M184"/>
  <c i="9" r="L184"/>
  <c i="9" r="D184" s="1"/>
  <c i="9" r="G184" s="1"/>
  <c i="9" r="I184"/>
  <c i="9" r="C184"/>
  <c i="12" r="K184"/>
  <c i="12" r="J184"/>
  <c i="12" r="D184" s="1"/>
  <c i="12" r="F184" s="1"/>
  <c i="12" r="C184"/>
  <c i="5" r="L178"/>
  <c i="5" r="K178"/>
  <c i="5" r="D178" s="1"/>
  <c i="5" r="F178" s="1"/>
  <c i="8" r="I177"/>
  <c i="8" r="L178"/>
  <c i="8" r="D178" s="1"/>
  <c i="8" r="G178" s="1"/>
  <c i="8" r="M177"/>
  <c i="8" r="M178"/>
  <c i="8" r="I178"/>
  <c i="8" r="C178"/>
  <c i="7" r="L178"/>
  <c i="7" r="K178"/>
  <c i="7" r="D178" s="1"/>
  <c i="7" r="F178" s="1"/>
  <c i="7" r="H177"/>
  <c i="7" r="H178"/>
  <c i="7" r="C178"/>
  <c i="6" r="M177"/>
  <c i="6" r="L177"/>
  <c i="6" r="I176"/>
  <c i="6" r="I177"/>
  <c i="6" r="C177"/>
  <c i="6" r="D177"/>
  <c i="6" r="G177" s="1"/>
  <c i="5" r="H177"/>
  <c i="5" r="H178"/>
  <c i="5" r="C178"/>
  <c i="25" l="1" r="D39"/>
  <c i="20" r="BG107"/>
  <c i="20" r="BH107"/>
  <c i="20" r="BI107"/>
  <c i="20" r="BJ107"/>
  <c i="20" r="BG108"/>
  <c i="20" r="BH108"/>
  <c i="20" r="BI108"/>
  <c i="20" r="BJ108"/>
  <c i="20" r="BJ109"/>
  <c i="20" r="BK109" s="1"/>
  <c i="20" r="BJ110"/>
  <c i="20" r="BK110" s="1"/>
  <c i="20" r="AB102"/>
  <c i="20" r="AI102"/>
  <c i="20" r="AJ102"/>
  <c i="20" r="AK102"/>
  <c i="20" r="AL102"/>
  <c i="20" r="AM102"/>
  <c i="20" r="AN102"/>
  <c i="20" r="AO102"/>
  <c i="20" r="AP102"/>
  <c i="20" r="AQ102"/>
  <c i="20" r="AR102"/>
  <c i="20" r="AS102"/>
  <c i="20" r="AT102"/>
  <c i="20" r="BD103" s="1"/>
  <c i="20" r="AU102"/>
  <c i="20" r="AV102"/>
  <c i="20" r="AX102"/>
  <c i="20" r="AZ102"/>
  <c i="20" r="BA102"/>
  <c i="20" r="V102"/>
  <c i="20" r="AF102" s="1"/>
  <c i="20" r="U102"/>
  <c i="20" r="AE102" s="1"/>
  <c i="20" r="B102"/>
  <c i="20" r="BJ102" s="1"/>
  <c i="20" r="B103"/>
  <c i="20" r="BJ103" s="1"/>
  <c i="20" r="B104"/>
  <c i="20" r="BJ104" s="1"/>
  <c i="20" r="B105"/>
  <c i="20" r="BJ105" s="1"/>
  <c i="20" r="B106"/>
  <c i="20" l="1" r="Y102"/>
  <c i="20" r="BK108"/>
  <c i="20" r="BK107"/>
  <c i="20" r="BE103"/>
  <c i="20" r="BC103"/>
  <c i="20" r="AA102"/>
  <c i="20" r="W102"/>
  <c i="20" r="AC102"/>
  <c i="20" r="AW102"/>
  <c i="20" r="AD102"/>
  <c i="20" r="AY102"/>
  <c i="20" r="X102"/>
  <c i="20" r="BI105"/>
  <c i="20" r="BI104"/>
  <c i="20" r="BI103"/>
  <c i="20" r="BI102"/>
  <c i="20" r="BH105"/>
  <c i="20" r="BH104"/>
  <c i="20" r="BH103"/>
  <c i="20" r="BH102"/>
  <c i="20" r="BG105"/>
  <c i="20" r="BK105" s="1"/>
  <c i="20" r="BG104"/>
  <c i="20" r="BK104" s="1"/>
  <c i="20" r="BG102"/>
  <c i="20" r="BH106"/>
  <c i="20" r="BI106"/>
  <c i="20" r="BJ106"/>
  <c i="20" r="BG106"/>
  <c i="8" r="C177"/>
  <c i="8" r="L177"/>
  <c i="8" r="D177" s="1"/>
  <c i="8" r="G177" s="1"/>
  <c i="7" r="L177"/>
  <c i="7" r="K177"/>
  <c i="7" r="D177"/>
  <c i="7" r="F177" s="1"/>
  <c i="7" r="C177"/>
  <c i="5" r="L177"/>
  <c i="5" r="K177"/>
  <c i="5" r="D177" s="1"/>
  <c i="5" r="F177" s="1"/>
  <c i="6" r="M176"/>
  <c i="6" r="L176"/>
  <c i="6" r="D176"/>
  <c i="6" r="G176" s="1"/>
  <c i="6" r="C176"/>
  <c i="5" r="C177"/>
  <c i="12" r="J183"/>
  <c i="12" r="D183" s="1"/>
  <c i="12" r="F183" s="1"/>
  <c i="12" r="K183"/>
  <c i="10" r="M183"/>
  <c i="10" r="L183"/>
  <c i="10" r="D183" s="1"/>
  <c i="10" r="G183" s="1"/>
  <c i="9" r="C183"/>
  <c i="9" r="M183"/>
  <c i="9" r="L183"/>
  <c i="9" r="D183" s="1"/>
  <c i="9" r="G183" s="1"/>
  <c i="11" r="M182"/>
  <c i="11" r="M183"/>
  <c i="11" r="L183"/>
  <c i="11" r="D183" s="1"/>
  <c i="11" r="G183" s="1"/>
  <c i="11" r="C183"/>
  <c i="12" r="G183"/>
  <c i="12" r="C183"/>
  <c i="20" l="1" r="BK102"/>
  <c i="20" r="BK106"/>
  <c i="20" r="BG103"/>
  <c i="20" r="BK103" s="1"/>
  <c i="20" r="BB103"/>
  <c i="25" r="D38"/>
  <c i="20" l="1" r="BA101"/>
  <c i="20" r="AZ101"/>
  <c i="20" r="AX101"/>
  <c i="20" r="AV101"/>
  <c i="20" r="AU101"/>
  <c i="20" r="AT101"/>
  <c i="20" r="BD102" s="1"/>
  <c i="20" r="AS101"/>
  <c i="20" r="AR101"/>
  <c i="20" r="AQ101"/>
  <c i="20" r="AP101"/>
  <c i="20" r="AO101"/>
  <c i="20" r="AN101"/>
  <c i="20" r="AM101"/>
  <c i="20" r="AL101"/>
  <c i="20" r="AK101"/>
  <c i="20" r="AJ101"/>
  <c i="20" r="AI101"/>
  <c i="20" r="AB101"/>
  <c i="20" r="V101"/>
  <c i="20" r="AF101" s="1"/>
  <c i="20" r="U101"/>
  <c i="20" r="AE101" s="1"/>
  <c i="20" r="B101"/>
  <c i="20" r="BH101" s="1"/>
  <c i="20" r="BA100"/>
  <c i="20" r="AZ100"/>
  <c i="20" r="AX100"/>
  <c i="20" r="AV100"/>
  <c i="20" r="AU100"/>
  <c i="20" r="AT100"/>
  <c i="20" r="BD101" s="1"/>
  <c i="20" r="AS100"/>
  <c i="20" r="AR100"/>
  <c i="20" r="AQ100"/>
  <c i="20" r="AP100"/>
  <c i="20" r="AO100"/>
  <c i="20" r="AN100"/>
  <c i="20" r="AM100"/>
  <c i="20" r="AL100"/>
  <c i="20" r="AK100"/>
  <c i="20" r="AJ100"/>
  <c i="20" r="AI100"/>
  <c i="20" r="AB100"/>
  <c i="20" r="V100"/>
  <c i="20" r="AF100" s="1"/>
  <c i="20" r="U100"/>
  <c i="20" r="AE100" s="1"/>
  <c i="20" r="B100"/>
  <c i="20" r="BH100" s="1"/>
  <c i="20" l="1" r="BE101"/>
  <c i="20" r="BC101"/>
  <c i="20" r="BE102"/>
  <c i="20" r="BC102"/>
  <c i="20" r="Y100"/>
  <c i="20" r="AD100"/>
  <c i="20" r="AA101"/>
  <c i="20" r="W101"/>
  <c i="20" r="AC101"/>
  <c i="20" r="AY100"/>
  <c i="20" r="W100"/>
  <c i="20" r="AC100"/>
  <c i="20" r="AW101"/>
  <c i="20" r="BB102" s="1"/>
  <c i="20" r="AD101"/>
  <c i="20" r="BJ100"/>
  <c i="20" r="BG100"/>
  <c i="20" r="BG101"/>
  <c i="20" r="BI101"/>
  <c i="20" r="X100"/>
  <c i="20" r="X101"/>
  <c i="20" r="AY101"/>
  <c i="20" r="Y101"/>
  <c i="20" r="AA100"/>
  <c i="20" r="AW100"/>
  <c i="20" l="1" r="BJ101"/>
  <c i="20" r="BK101" s="1"/>
  <c i="20" r="BB101"/>
  <c i="10" r="M182"/>
  <c i="10" r="L182"/>
  <c i="10" r="D182" s="1"/>
  <c i="10" r="G182" s="1"/>
  <c i="10" r="I182"/>
  <c i="10" r="C182"/>
  <c i="10" r="M181"/>
  <c i="10" r="L181"/>
  <c i="10" r="D181" s="1"/>
  <c i="10" r="G181" s="1"/>
  <c i="10" r="I181"/>
  <c i="10" r="C181"/>
  <c i="10" r="M180"/>
  <c i="10" r="L180"/>
  <c i="10" r="D180" s="1"/>
  <c i="10" r="G180" s="1"/>
  <c i="10" r="I180"/>
  <c i="10" r="C180"/>
  <c i="10" r="M179"/>
  <c i="10" r="L179"/>
  <c i="10" r="D179" s="1"/>
  <c i="10" r="G179" s="1"/>
  <c i="10" r="I179"/>
  <c i="10" r="C179"/>
  <c i="10" r="M178"/>
  <c i="10" r="L178"/>
  <c i="10" r="D178" s="1"/>
  <c i="10" r="G178" s="1"/>
  <c i="10" r="I178"/>
  <c i="10" r="C178"/>
  <c i="9" r="M182"/>
  <c i="9" r="L182"/>
  <c i="9" r="D182" s="1"/>
  <c i="9" r="G182" s="1"/>
  <c i="9" r="I182"/>
  <c i="9" r="C182"/>
  <c i="9" r="M181"/>
  <c i="9" r="L181"/>
  <c i="9" r="D181" s="1"/>
  <c i="9" r="G181" s="1"/>
  <c i="9" r="I181"/>
  <c i="9" r="C181"/>
  <c i="9" r="M180"/>
  <c i="9" r="L180"/>
  <c i="9" r="D180" s="1"/>
  <c i="9" r="G180" s="1"/>
  <c i="9" r="I180"/>
  <c i="9" r="C180"/>
  <c i="9" r="M179"/>
  <c i="9" r="L179"/>
  <c i="9" r="D179" s="1"/>
  <c i="9" r="G179" s="1"/>
  <c i="9" r="I179"/>
  <c i="9" r="C179"/>
  <c i="9" r="M178"/>
  <c i="9" r="L178"/>
  <c i="9" r="D178" s="1"/>
  <c i="9" r="G178" s="1"/>
  <c i="9" r="I178"/>
  <c i="9" r="C178"/>
  <c i="11" r="L182"/>
  <c i="11" r="D182" s="1"/>
  <c i="11" r="G182" s="1"/>
  <c i="11" r="I182"/>
  <c i="11" r="C182"/>
  <c i="11" r="M181"/>
  <c i="11" r="L181"/>
  <c i="11" r="D181" s="1"/>
  <c i="11" r="G181" s="1"/>
  <c i="11" r="I181"/>
  <c i="11" r="C181"/>
  <c i="11" r="M180"/>
  <c i="11" r="L180"/>
  <c i="11" r="D180" s="1"/>
  <c i="11" r="G180" s="1"/>
  <c i="11" r="I180"/>
  <c i="11" r="C180"/>
  <c i="11" r="M179"/>
  <c i="11" r="L179"/>
  <c i="11" r="D179" s="1"/>
  <c i="11" r="G179" s="1"/>
  <c i="11" r="I179"/>
  <c i="11" r="C179"/>
  <c i="11" r="M178"/>
  <c i="11" r="L178"/>
  <c i="11" r="D178" s="1"/>
  <c i="11" r="G178" s="1"/>
  <c i="11" r="I178"/>
  <c i="11" r="C178"/>
  <c i="12" r="K182"/>
  <c i="12" r="J182"/>
  <c i="12" r="G182"/>
  <c i="12" r="D182"/>
  <c i="12" r="F182" s="1"/>
  <c i="12" r="C182"/>
  <c i="12" r="K181"/>
  <c i="12" r="J181"/>
  <c i="12" r="D181" s="1"/>
  <c i="12" r="F181" s="1"/>
  <c i="12" r="G181"/>
  <c i="12" r="C181"/>
  <c i="12" r="K180"/>
  <c i="12" r="J180"/>
  <c i="12" r="D180" s="1"/>
  <c i="12" r="F180" s="1"/>
  <c i="12" r="G180"/>
  <c i="12" r="C180"/>
  <c i="12" r="K179"/>
  <c i="12" r="J179"/>
  <c i="12" r="D179" s="1"/>
  <c i="12" r="F179" s="1"/>
  <c i="12" r="G179"/>
  <c i="12" r="C179"/>
  <c i="12" r="K178"/>
  <c i="12" r="J178"/>
  <c i="12" r="D178" s="1"/>
  <c i="12" r="F178" s="1"/>
  <c i="12" r="G178"/>
  <c i="12" r="C178"/>
  <c i="8" r="M172"/>
  <c i="8" r="M173"/>
  <c i="8" r="M174"/>
  <c i="8" r="M175"/>
  <c i="8" r="M176"/>
  <c i="8" r="L176"/>
  <c i="8" r="D176" s="1"/>
  <c i="8" r="G176" s="1"/>
  <c i="8" r="I176"/>
  <c i="8" r="C176"/>
  <c i="8" r="L175"/>
  <c i="8" r="D175" s="1"/>
  <c i="8" r="G175" s="1"/>
  <c i="8" r="I175"/>
  <c i="8" r="C175"/>
  <c i="8" r="L174"/>
  <c i="8" r="D174" s="1"/>
  <c i="8" r="G174" s="1"/>
  <c i="8" r="I174"/>
  <c i="8" r="C174"/>
  <c i="8" r="L173"/>
  <c i="8" r="D173" s="1"/>
  <c i="8" r="G173" s="1"/>
  <c i="8" r="I173"/>
  <c i="8" r="C173"/>
  <c i="8" r="L172"/>
  <c i="8" r="D172" s="1"/>
  <c i="8" r="G172" s="1"/>
  <c i="8" r="I172"/>
  <c i="8" r="C172"/>
  <c i="7" r="L173"/>
  <c i="7" r="L174"/>
  <c i="7" r="L175"/>
  <c i="7" r="L176"/>
  <c i="7" r="K176"/>
  <c i="7" r="D176" s="1"/>
  <c i="7" r="F176" s="1"/>
  <c i="7" r="H176"/>
  <c i="7" r="C176"/>
  <c i="7" r="K175"/>
  <c i="7" r="D175" s="1"/>
  <c i="7" r="F175" s="1"/>
  <c i="7" r="H175"/>
  <c i="7" r="C175"/>
  <c i="7" r="K174"/>
  <c i="7" r="D174" s="1"/>
  <c i="7" r="F174" s="1"/>
  <c i="7" r="H174"/>
  <c i="7" r="C174"/>
  <c i="7" r="K173"/>
  <c i="7" r="D173" s="1"/>
  <c i="7" r="F173" s="1"/>
  <c i="7" r="H173"/>
  <c i="7" r="C173"/>
  <c i="7" r="L172"/>
  <c i="7" r="K172"/>
  <c i="7" r="D172" s="1"/>
  <c i="7" r="F172" s="1"/>
  <c i="7" r="H172"/>
  <c i="7" r="C172"/>
  <c i="6" r="M175"/>
  <c i="6" r="L175"/>
  <c i="6" r="D175" s="1"/>
  <c i="6" r="G175" s="1"/>
  <c i="6" r="I175"/>
  <c i="6" r="C175"/>
  <c i="6" r="M174"/>
  <c i="6" r="L174"/>
  <c i="6" r="D174" s="1"/>
  <c i="6" r="G174" s="1"/>
  <c i="6" r="I174"/>
  <c i="6" r="C174"/>
  <c i="6" r="M173"/>
  <c i="6" r="L173"/>
  <c i="6" r="D173" s="1"/>
  <c i="6" r="G173" s="1"/>
  <c i="6" r="I173"/>
  <c i="6" r="C173"/>
  <c i="6" r="M172"/>
  <c i="6" r="L172"/>
  <c i="6" r="D172" s="1"/>
  <c i="6" r="G172" s="1"/>
  <c i="6" r="I172"/>
  <c i="6" r="C172"/>
  <c i="6" r="M171"/>
  <c i="6" r="L171"/>
  <c i="6" r="D171" s="1"/>
  <c i="6" r="G171" s="1"/>
  <c i="6" r="I171"/>
  <c i="6" r="C171"/>
  <c i="5" r="L176"/>
  <c i="5" r="K176"/>
  <c i="5" r="D176" s="1"/>
  <c i="5" r="F176" s="1"/>
  <c i="5" r="H176"/>
  <c i="5" r="C176"/>
  <c i="5" r="L175"/>
  <c i="5" r="K175"/>
  <c i="5" r="D175" s="1"/>
  <c i="5" r="F175" s="1"/>
  <c i="5" r="H175"/>
  <c i="5" r="C175"/>
  <c i="5" r="L174"/>
  <c i="5" r="K174"/>
  <c i="5" r="D174" s="1"/>
  <c i="5" r="F174" s="1"/>
  <c i="5" r="H174"/>
  <c i="5" r="C174"/>
  <c i="5" r="L173"/>
  <c i="5" r="K173"/>
  <c i="5" r="D173" s="1"/>
  <c i="5" r="F173" s="1"/>
  <c i="5" r="H173"/>
  <c i="5" r="C173"/>
  <c i="5" r="L172"/>
  <c i="5" r="K172"/>
  <c i="5" r="D172" s="1"/>
  <c i="5" r="F172" s="1"/>
  <c i="5" r="H172"/>
  <c i="5" r="C172"/>
  <c i="10" l="1" r="I177"/>
  <c i="9" r="I177"/>
  <c i="11" r="I177"/>
  <c i="12" r="G177"/>
  <c i="25" l="1" r="D36"/>
  <c i="25" r="D37"/>
  <c i="10" r="M177"/>
  <c i="10" r="L177"/>
  <c i="10" r="D177" s="1"/>
  <c i="10" r="G177" s="1"/>
  <c i="10" r="I176"/>
  <c i="10" r="C177"/>
  <c i="9" r="M177"/>
  <c i="9" r="L177"/>
  <c i="9" r="D177" s="1"/>
  <c i="9" r="G177" s="1"/>
  <c i="9" r="I176"/>
  <c i="9" r="C177"/>
  <c i="11" r="M177"/>
  <c i="11" r="L177"/>
  <c i="11" r="D177" s="1"/>
  <c i="11" r="G177" s="1"/>
  <c i="11" r="I176"/>
  <c i="11" r="C177"/>
  <c i="12" r="K177"/>
  <c i="12" r="J177"/>
  <c i="12" r="D177" s="1"/>
  <c i="12" r="F177" s="1"/>
  <c i="12" r="G176"/>
  <c i="12" r="C177"/>
  <c i="8" r="M171"/>
  <c i="8" r="L171"/>
  <c i="8" r="D171" s="1"/>
  <c i="8" r="G171" s="1"/>
  <c i="8" r="I171"/>
  <c i="8" r="C171"/>
  <c i="7" r="L171"/>
  <c i="7" r="K171"/>
  <c i="7" r="D171" s="1"/>
  <c i="7" r="F171" s="1"/>
  <c i="7" r="H171"/>
  <c i="7" r="C171"/>
  <c i="6" r="M170"/>
  <c i="6" r="L170"/>
  <c i="6" r="D170" s="1"/>
  <c i="6" r="G170" s="1"/>
  <c i="6" r="I170"/>
  <c i="6" r="C170"/>
  <c i="5" r="K171"/>
  <c i="5" r="D171" s="1"/>
  <c i="5" r="F171" s="1"/>
  <c i="5" r="H171"/>
  <c i="5" r="C171"/>
  <c i="10" l="1" r="M176"/>
  <c i="10" r="L176"/>
  <c i="10" r="D176" s="1"/>
  <c i="10" r="G176" s="1"/>
  <c i="10" r="I175"/>
  <c i="10" r="C176"/>
  <c i="9" r="M176"/>
  <c i="9" r="L176"/>
  <c i="9" r="D176" s="1"/>
  <c i="9" r="G176" s="1"/>
  <c i="9" r="I175"/>
  <c i="9" r="C176"/>
  <c i="11" r="I175"/>
  <c i="11" r="M175"/>
  <c i="11" r="L175"/>
  <c i="11" r="M176"/>
  <c i="11" r="L176"/>
  <c i="11" r="D176" s="1"/>
  <c i="11" r="G176" s="1"/>
  <c i="11" r="C176"/>
  <c i="11" r="C175"/>
  <c i="12" r="K176"/>
  <c i="12" r="J176"/>
  <c i="12" r="D176" s="1"/>
  <c i="12" r="F176" s="1"/>
  <c i="12" r="G175"/>
  <c i="12" r="C176"/>
  <c i="8" r="M170"/>
  <c i="8" r="L170"/>
  <c i="8" r="D170" s="1"/>
  <c i="8" r="G170" s="1"/>
  <c i="8" r="I170"/>
  <c i="8" r="C170"/>
  <c i="7" r="L170"/>
  <c i="7" r="K170"/>
  <c i="7" r="D170" s="1"/>
  <c i="7" r="F170" s="1"/>
  <c i="7" r="H170"/>
  <c i="7" r="C170"/>
  <c i="6" r="M169"/>
  <c i="6" r="L169"/>
  <c i="6" r="D169" s="1"/>
  <c i="6" r="G169" s="1"/>
  <c i="6" r="I169"/>
  <c i="6" r="C169"/>
  <c i="5" r="K170"/>
  <c i="5" r="D170" s="1"/>
  <c i="5" r="F170" s="1"/>
  <c i="5" r="H170"/>
  <c i="5" r="C170"/>
  <c i="20" l="1" r="AB99"/>
  <c i="20" r="AI99"/>
  <c i="20" r="AJ99"/>
  <c i="20" r="AK99"/>
  <c i="20" r="AL99"/>
  <c i="20" r="AM99"/>
  <c i="20" r="AN99"/>
  <c i="20" r="AO99"/>
  <c i="20" r="AP99"/>
  <c i="20" r="AQ99"/>
  <c i="20" r="AR99"/>
  <c i="20" r="AS99"/>
  <c i="20" r="AT99"/>
  <c i="20" r="BD100" s="1"/>
  <c i="20" r="AU99"/>
  <c i="20" r="AV99"/>
  <c i="20" r="AX99"/>
  <c i="20" r="AZ99"/>
  <c i="20" r="BA99"/>
  <c i="20" r="V99"/>
  <c i="20" r="AF99" s="1"/>
  <c i="20" r="U99"/>
  <c i="20" r="AE99" s="1"/>
  <c i="20" l="1" r="BE100"/>
  <c i="20" r="BC100"/>
  <c i="20" r="AA99"/>
  <c i="20" r="W99"/>
  <c i="20" r="AC99"/>
  <c i="20" r="AW99"/>
  <c i="20" r="AD99"/>
  <c i="20" r="Y99"/>
  <c i="20" r="AY99"/>
  <c i="20" r="X99"/>
  <c i="25" r="D32"/>
  <c i="25" r="D33"/>
  <c i="25" r="D34"/>
  <c i="25" r="D35"/>
  <c i="25" r="B37"/>
  <c i="25" r="B36"/>
  <c i="25" r="B35"/>
  <c i="25" r="B34"/>
  <c i="25" r="B33"/>
  <c i="12" r="K175"/>
  <c i="12" r="J175"/>
  <c i="12" r="D175" s="1"/>
  <c i="12" r="F175" s="1"/>
  <c i="12" r="C175"/>
  <c i="10" r="M175"/>
  <c i="10" r="L175"/>
  <c i="10" r="D175" s="1"/>
  <c i="10" r="G175" s="1"/>
  <c i="10" r="I174"/>
  <c i="10" r="C175"/>
  <c i="9" r="I174"/>
  <c i="9" r="C175"/>
  <c i="9" r="M175"/>
  <c i="9" r="L175"/>
  <c i="9" r="D175" s="1"/>
  <c i="9" r="G175" s="1"/>
  <c i="8" r="M169"/>
  <c i="8" r="L169"/>
  <c i="8" r="D169" s="1"/>
  <c i="8" r="G169" s="1"/>
  <c i="8" r="I169"/>
  <c i="8" r="C169"/>
  <c i="7" r="L169"/>
  <c i="7" r="K169"/>
  <c i="7" r="D169" s="1"/>
  <c i="7" r="F169" s="1"/>
  <c i="7" r="H169"/>
  <c i="7" r="C169"/>
  <c i="6" r="I168"/>
  <c i="6" r="C168"/>
  <c i="6" r="M168"/>
  <c i="6" r="L168"/>
  <c i="6" r="D168" s="1"/>
  <c i="6" r="G168" s="1"/>
  <c i="5" r="K169"/>
  <c i="5" r="D169" s="1"/>
  <c i="5" r="F169" s="1"/>
  <c i="5" r="H169"/>
  <c i="5" r="C169"/>
  <c i="20" l="1" r="BI100"/>
  <c i="20" r="BK100" s="1"/>
  <c i="20" r="BB100"/>
  <c i="20" r="V98"/>
  <c i="20" r="AF98" s="1"/>
  <c i="20" r="U98"/>
  <c i="20" r="AE98" s="1"/>
  <c i="20" l="1" r="W98"/>
  <c i="20" r="AC98"/>
  <c i="20" r="X98"/>
  <c i="20" r="Y98"/>
  <c i="20" r="AD98"/>
  <c i="11" r="I173"/>
  <c i="10" r="M174"/>
  <c i="10" r="L174"/>
  <c i="10" r="D174" s="1"/>
  <c i="10" r="G174" s="1"/>
  <c i="10" r="I173"/>
  <c i="10" r="C174"/>
  <c i="9" r="M174"/>
  <c i="9" r="L174"/>
  <c i="9" r="D174" s="1"/>
  <c i="9" r="G174" s="1"/>
  <c i="9" r="I173"/>
  <c i="9" r="C174"/>
  <c i="11" r="M174"/>
  <c i="11" r="L174"/>
  <c i="11" r="D174" s="1"/>
  <c i="11" r="G174" s="1"/>
  <c i="11" r="C174"/>
  <c i="12" r="G174"/>
  <c i="12" r="K174"/>
  <c i="12" r="J174"/>
  <c i="12" r="D174" s="1"/>
  <c i="12" r="F174" s="1"/>
  <c i="12" r="G173"/>
  <c i="12" r="C174"/>
  <c i="8" r="I167"/>
  <c i="8" r="I168"/>
  <c i="8" r="M168"/>
  <c i="8" r="L168"/>
  <c i="8" r="D168" s="1"/>
  <c i="8" r="G168" s="1"/>
  <c i="8" r="C168"/>
  <c i="7" r="L168"/>
  <c i="7" r="K168"/>
  <c i="7" r="D168" s="1"/>
  <c i="7" r="F168" s="1"/>
  <c i="7" r="H168"/>
  <c i="7" r="C168"/>
  <c i="6" r="I167"/>
  <c i="6" r="C167"/>
  <c i="6" r="M167"/>
  <c i="6" r="L167"/>
  <c i="6" r="D167" s="1"/>
  <c i="6" r="G167" s="1"/>
  <c i="5" r="L168"/>
  <c i="5" r="L169"/>
  <c i="5" r="L170"/>
  <c i="5" r="L171"/>
  <c i="5" r="K168"/>
  <c i="5" r="D168" s="1"/>
  <c i="5" r="F168" s="1"/>
  <c i="5" r="H168"/>
  <c i="5" r="C168"/>
  <c i="20" l="1" r="AA98"/>
  <c i="20" r="AB98"/>
  <c i="20" r="AI98"/>
  <c i="20" r="AJ98"/>
  <c i="20" r="AK98"/>
  <c i="20" r="AL98"/>
  <c i="20" r="AM98"/>
  <c i="20" r="AN98"/>
  <c i="20" r="AO98"/>
  <c i="20" r="AP98"/>
  <c i="20" r="AQ98"/>
  <c i="20" r="AR98"/>
  <c i="20" r="AS98"/>
  <c i="20" r="AT98"/>
  <c i="20" r="BD99" s="1"/>
  <c i="20" r="AU98"/>
  <c i="20" r="AV98"/>
  <c i="20" r="AW98"/>
  <c i="20" r="BB99" s="1"/>
  <c i="20" r="AX98"/>
  <c i="20" r="AY98"/>
  <c i="20" r="AZ98"/>
  <c i="20" r="BA98"/>
  <c i="20" l="1" r="BE99"/>
  <c i="20" r="BC99"/>
  <c i="8" r="M167"/>
  <c i="8" r="L167"/>
  <c i="8" r="D167" s="1"/>
  <c i="8" r="G167" s="1"/>
  <c i="8" r="C167"/>
  <c i="7" r="L167"/>
  <c i="7" r="K167"/>
  <c i="7" r="D167" s="1"/>
  <c i="7" r="F167" s="1"/>
  <c i="7" r="H167"/>
  <c i="7" r="C167"/>
  <c i="6" r="I166"/>
  <c i="6" r="C166"/>
  <c i="10" r="M173"/>
  <c i="10" r="L173"/>
  <c i="10" r="D173" s="1"/>
  <c i="10" r="G173" s="1"/>
  <c i="10" r="C173"/>
  <c i="9" r="M173"/>
  <c i="9" r="L173"/>
  <c i="9" r="D173" s="1"/>
  <c i="9" r="G173" s="1"/>
  <c i="9" r="C173"/>
  <c i="11" r="M173"/>
  <c i="11" r="L173"/>
  <c i="11" r="D173" s="1"/>
  <c i="11" r="G173" s="1"/>
  <c i="11" r="C173"/>
  <c i="12" r="K173"/>
  <c i="12" r="J173"/>
  <c i="12" r="D173" s="1"/>
  <c i="12" r="F173" s="1"/>
  <c i="12" r="C173"/>
  <c i="6" r="M166"/>
  <c i="6" r="L166"/>
  <c i="6" r="D166" s="1"/>
  <c i="6" r="G166" s="1"/>
  <c i="5" r="K167"/>
  <c i="5" r="D167" s="1"/>
  <c i="5" r="F167" s="1"/>
  <c i="5" r="H167"/>
  <c i="5" r="C167"/>
  <c i="20" l="1" r="AB97"/>
  <c i="20" r="AI97"/>
  <c i="20" r="AJ97"/>
  <c i="20" r="AK97"/>
  <c i="20" r="AL97"/>
  <c i="20" r="AM97"/>
  <c i="20" r="AN97"/>
  <c i="20" r="AO97"/>
  <c i="20" r="AP97"/>
  <c i="20" r="AQ97"/>
  <c i="20" r="AR97"/>
  <c i="20" r="AS97"/>
  <c i="20" r="AT97"/>
  <c i="20" r="BD98" s="1"/>
  <c i="20" r="AU97"/>
  <c i="20" r="AV97"/>
  <c i="20" r="AX97"/>
  <c i="20" r="AZ97"/>
  <c i="20" r="BA97"/>
  <c i="20" r="U96"/>
  <c i="20" r="AE96" s="1"/>
  <c i="20" r="V96"/>
  <c i="20" r="AF96" s="1"/>
  <c i="20" r="U97"/>
  <c i="20" r="AE97" s="1"/>
  <c i="20" r="V97"/>
  <c i="20" r="AF97" s="1"/>
  <c i="20" r="B97"/>
  <c i="20" r="BG97" s="1"/>
  <c i="20" r="B98"/>
  <c i="20" r="B99"/>
  <c i="20" r="BH99" s="1"/>
  <c i="20" l="1" r="BE98"/>
  <c i="20" r="BC98"/>
  <c i="20" r="Y96"/>
  <c i="20" r="AD96"/>
  <c i="20" r="X96"/>
  <c i="20" r="W96"/>
  <c i="20" r="AC96"/>
  <c i="20" r="Y97"/>
  <c i="20" r="AD97"/>
  <c i="20" r="X97"/>
  <c i="20" r="W97"/>
  <c i="20" r="AC97"/>
  <c i="20" r="AW97"/>
  <c i="20" r="AA97"/>
  <c i="20" r="BJ98"/>
  <c i="20" r="BJ97"/>
  <c i="20" r="BJ99"/>
  <c i="20" r="BI98"/>
  <c i="20" r="BI97"/>
  <c i="20" r="AY97"/>
  <c i="20" r="BI99"/>
  <c i="20" r="BH98"/>
  <c i="20" r="BH97"/>
  <c i="20" r="BG99"/>
  <c i="10" r="I172"/>
  <c i="9" r="I172"/>
  <c i="11" r="I172"/>
  <c i="12" r="G172"/>
  <c i="20" l="1" r="BK99"/>
  <c i="20" r="BK97"/>
  <c i="20" r="BG98"/>
  <c i="20" r="BK98" s="1"/>
  <c i="20" r="BB98"/>
  <c i="10" r="M172"/>
  <c i="10" r="L172"/>
  <c i="10" r="D172" s="1"/>
  <c i="10" r="G172" s="1"/>
  <c i="10" r="I171"/>
  <c i="10" r="C172"/>
  <c i="9" r="M171"/>
  <c i="9" r="L171"/>
  <c i="9" r="M172"/>
  <c i="9" r="L172"/>
  <c i="9" r="D172" s="1"/>
  <c i="9" r="G172" s="1"/>
  <c i="9" r="I171"/>
  <c i="9" r="C172"/>
  <c i="11" r="M172"/>
  <c i="11" r="L172"/>
  <c i="11" r="D172" s="1"/>
  <c i="11" r="G172" s="1"/>
  <c i="11" r="C172"/>
  <c i="12" r="J172"/>
  <c i="12" r="D172" s="1"/>
  <c i="12" r="F172" s="1"/>
  <c i="12" r="C172"/>
  <c i="8" r="M166"/>
  <c i="8" r="L166"/>
  <c i="8" r="D166" s="1"/>
  <c i="8" r="G166" s="1"/>
  <c i="8" r="I166"/>
  <c i="8" r="C166"/>
  <c i="7" r="L166"/>
  <c i="7" r="K166"/>
  <c i="7" r="D166" s="1"/>
  <c i="7" r="F166" s="1"/>
  <c i="7" r="H166"/>
  <c i="7" r="C166"/>
  <c i="6" r="M165"/>
  <c i="6" r="L165"/>
  <c i="6" r="D165" s="1"/>
  <c i="6" r="G165" s="1"/>
  <c i="6" r="I165"/>
  <c i="6" r="C165"/>
  <c i="5" r="K166"/>
  <c i="5" r="D166" s="1"/>
  <c i="5" r="F166" s="1"/>
  <c i="5" r="H166"/>
  <c i="5" r="C166"/>
  <c i="20" l="1" r="AA96"/>
  <c i="20" r="AB96"/>
  <c i="20" r="AI96"/>
  <c i="20" r="AJ96"/>
  <c i="20" r="AK96"/>
  <c i="20" r="AL96"/>
  <c i="20" r="AM96"/>
  <c i="20" r="AN96"/>
  <c i="20" r="AO96"/>
  <c i="20" r="AP96"/>
  <c i="20" r="AQ96"/>
  <c i="20" r="AR96"/>
  <c i="20" r="AS96"/>
  <c i="20" r="AT96"/>
  <c i="20" r="BD97" s="1"/>
  <c i="20" r="AU96"/>
  <c i="20" r="AV96"/>
  <c i="20" r="AW96"/>
  <c i="20" r="BB97" s="1"/>
  <c i="20" r="AX96"/>
  <c i="20" r="AY96"/>
  <c i="20" r="AZ96"/>
  <c i="20" r="BA96"/>
  <c i="20" r="AB95"/>
  <c i="20" r="AI95"/>
  <c i="20" r="AJ95"/>
  <c i="20" r="AK95"/>
  <c i="20" r="AL95"/>
  <c i="20" r="AM95"/>
  <c i="20" r="AN95"/>
  <c i="20" r="AO95"/>
  <c i="20" r="AP95"/>
  <c i="20" r="AQ95"/>
  <c i="20" r="AR95"/>
  <c i="20" r="AS95"/>
  <c i="20" r="AT95"/>
  <c i="20" r="BD96" s="1"/>
  <c i="20" r="AU95"/>
  <c i="20" r="AV95"/>
  <c i="20" r="AX95"/>
  <c i="20" r="AZ95"/>
  <c i="20" r="BA95"/>
  <c i="20" r="V95"/>
  <c i="20" r="AF95" s="1"/>
  <c i="20" r="U95"/>
  <c i="20" r="AE95" s="1"/>
  <c i="20" l="1" r="BE96"/>
  <c i="20" r="BC96"/>
  <c i="20" r="BE97"/>
  <c i="20" r="BC97"/>
  <c i="20" r="Y95"/>
  <c i="20" r="AD95"/>
  <c i="20" r="AY95"/>
  <c i="20" r="W95"/>
  <c i="20" r="AC95"/>
  <c i="20" r="X95"/>
  <c i="20" r="AW95"/>
  <c i="20" r="BB96" s="1"/>
  <c i="20" r="AA95"/>
  <c i="25" r="D29"/>
  <c i="25" r="D30"/>
  <c i="25" r="D31"/>
  <c i="25" r="B29"/>
  <c i="25" r="B30"/>
  <c i="25" r="B31"/>
  <c i="25" r="B32"/>
  <c i="10" r="M171"/>
  <c i="10" r="L171"/>
  <c i="10" r="D171" s="1"/>
  <c i="10" r="G171" s="1"/>
  <c i="10" r="I170"/>
  <c i="10" r="C171"/>
  <c i="9" r="D171"/>
  <c i="9" r="G171" s="1"/>
  <c i="9" r="I170"/>
  <c i="9" r="C171"/>
  <c i="11" r="M171"/>
  <c i="11" r="L171"/>
  <c i="11" r="I171"/>
  <c i="11" r="C171"/>
  <c i="12" r="G170"/>
  <c i="12" r="J171"/>
  <c i="12" r="D171" s="1"/>
  <c i="12" r="F171" s="1"/>
  <c i="12" r="G171"/>
  <c i="12" r="C171"/>
  <c i="8" r="L164"/>
  <c i="8" r="D164" s="1"/>
  <c i="8" r="G164" s="1"/>
  <c i="8" r="M164"/>
  <c i="8" r="L165"/>
  <c i="8" r="M165"/>
  <c i="8" r="I164"/>
  <c i="8" r="I165"/>
  <c i="8" r="D165"/>
  <c i="8" r="G165" s="1"/>
  <c i="8" r="C164"/>
  <c i="8" r="C165"/>
  <c i="7" r="L165"/>
  <c i="7" r="K165"/>
  <c i="7" r="D165" s="1"/>
  <c i="7" r="F165" s="1"/>
  <c i="7" r="H165"/>
  <c i="7" r="C165"/>
  <c i="6" r="M164"/>
  <c i="6" r="L164"/>
  <c i="6" r="D164" s="1"/>
  <c i="6" r="G164" s="1"/>
  <c i="6" r="I164"/>
  <c i="6" r="C164"/>
  <c i="5" r="K165"/>
  <c i="5" r="D165" s="1"/>
  <c i="5" r="F165" s="1"/>
  <c i="5" r="H165"/>
  <c i="5" r="C165"/>
  <c i="20" l="1" r="AA8"/>
  <c i="20" r="AA9"/>
  <c i="20" r="AA10"/>
  <c i="20" r="AA11"/>
  <c i="20" r="AA12"/>
  <c i="20" r="AA13"/>
  <c i="20" r="AA14"/>
  <c i="20" r="AA15"/>
  <c i="20" r="AA16"/>
  <c i="20" r="AA17"/>
  <c i="20" r="AA18"/>
  <c i="20" r="AA19"/>
  <c i="20" r="AA20"/>
  <c i="20" r="AA21"/>
  <c i="20" r="AA22"/>
  <c i="20" r="AA23"/>
  <c i="20" r="AA24"/>
  <c i="20" r="AA25"/>
  <c i="20" r="AA26"/>
  <c i="20" r="AA27"/>
  <c i="20" r="AA28"/>
  <c i="20" r="AA29"/>
  <c i="20" r="AA30"/>
  <c i="20" r="AA31"/>
  <c i="20" r="AA32"/>
  <c i="20" r="AA33"/>
  <c i="20" r="AA47"/>
  <c i="20" r="AA48"/>
  <c i="20" r="AA49"/>
  <c i="20" r="AA50"/>
  <c i="20" r="AA51"/>
  <c i="20" r="AA52"/>
  <c i="20" r="AA7"/>
  <c i="20" r="AB94"/>
  <c i="20" r="AI94"/>
  <c i="20" r="AJ94"/>
  <c i="20" r="AK94"/>
  <c i="20" r="AL94"/>
  <c i="20" r="AM94"/>
  <c i="20" r="AN94"/>
  <c i="20" r="AO94"/>
  <c i="20" r="AP94"/>
  <c i="20" r="AQ94"/>
  <c i="20" r="AR94"/>
  <c i="20" r="AS94"/>
  <c i="20" r="AT94"/>
  <c i="20" r="BD95" s="1"/>
  <c i="20" r="AU94"/>
  <c i="20" r="AV94"/>
  <c i="20" r="AX94"/>
  <c i="20" r="AZ94"/>
  <c i="20" r="BA94"/>
  <c i="20" r="V94"/>
  <c i="20" r="AF94" s="1"/>
  <c i="20" r="U94"/>
  <c i="20" r="AE94" s="1"/>
  <c i="6" r="I163"/>
  <c i="6" r="C163"/>
  <c i="7" r="L164"/>
  <c i="7" r="K164"/>
  <c i="7" r="D164" s="1"/>
  <c i="7" r="F164" s="1"/>
  <c i="7" r="H164"/>
  <c i="7" r="C164"/>
  <c i="10" r="M170"/>
  <c i="10" r="L170"/>
  <c i="10" r="D170" s="1"/>
  <c i="10" r="G170" s="1"/>
  <c i="10" r="C170"/>
  <c i="9" r="M170"/>
  <c i="9" r="L170"/>
  <c i="9" r="D170" s="1"/>
  <c i="9" r="G170" s="1"/>
  <c i="9" r="I169"/>
  <c i="9" r="C170"/>
  <c i="11" r="M170"/>
  <c i="11" r="L170"/>
  <c i="11" r="D170" s="1"/>
  <c i="11" r="G170" s="1"/>
  <c i="11" r="C170"/>
  <c i="12" r="J170"/>
  <c i="12" r="D170" s="1"/>
  <c i="12" r="F170" s="1"/>
  <c i="12" r="C170"/>
  <c i="6" r="L163"/>
  <c i="6" r="D163" s="1"/>
  <c i="6" r="G163" s="1"/>
  <c i="5" r="L164"/>
  <c i="5" r="L165"/>
  <c i="5" r="L166"/>
  <c i="5" r="L167"/>
  <c i="5" r="K164"/>
  <c i="5" r="D164" s="1"/>
  <c i="5" r="F164" s="1"/>
  <c i="5" r="H164"/>
  <c i="5" r="C164"/>
  <c i="20" l="1" r="BE95"/>
  <c i="20" r="BC95"/>
  <c i="20" r="AW94"/>
  <c i="20" r="BB95" s="1"/>
  <c i="20" r="AD94"/>
  <c i="20" r="AY94"/>
  <c i="20" r="W94"/>
  <c i="20" r="AC94"/>
  <c i="20" r="X94"/>
  <c i="20" r="AA94"/>
  <c i="20" r="Y94"/>
  <c i="20" r="AB93"/>
  <c i="20" r="AI93"/>
  <c i="20" r="AJ93"/>
  <c i="20" r="AK93"/>
  <c i="20" r="AL93"/>
  <c i="20" r="AM93"/>
  <c i="20" r="AN93"/>
  <c i="20" r="AO93"/>
  <c i="20" r="AP93"/>
  <c i="20" r="AQ93"/>
  <c i="20" r="AR93"/>
  <c i="20" r="AS93"/>
  <c i="20" r="AT93"/>
  <c i="20" r="BD94" s="1"/>
  <c i="20" r="AU93"/>
  <c i="20" r="AV93"/>
  <c i="20" r="AX93"/>
  <c i="20" r="AZ93"/>
  <c i="20" r="BA93"/>
  <c i="20" r="U93"/>
  <c i="20" r="AE93" s="1"/>
  <c i="20" r="V93"/>
  <c i="20" l="1" r="AD93"/>
  <c i="20" r="AF93"/>
  <c i="20" r="BE94"/>
  <c i="20" r="BC94"/>
  <c i="20" r="Y93"/>
  <c i="20" r="AA93"/>
  <c i="20" r="W93"/>
  <c i="20" r="AC93"/>
  <c i="20" r="X93"/>
  <c i="20" r="AY93"/>
  <c i="20" r="AW93"/>
  <c i="20" r="BB94" s="1"/>
  <c i="7" r="L163"/>
  <c i="7" r="K163"/>
  <c i="7" r="H163"/>
  <c i="7" r="D163"/>
  <c i="7" r="F163" s="1"/>
  <c i="7" r="C163"/>
  <c i="8" r="M163"/>
  <c i="8" r="L163"/>
  <c i="8" r="D163" s="1"/>
  <c i="8" r="G163" s="1"/>
  <c i="8" r="I163"/>
  <c i="8" r="C163"/>
  <c i="10" r="M169"/>
  <c i="10" r="L169"/>
  <c i="10" r="I169"/>
  <c i="10" r="C169"/>
  <c i="9" r="M169"/>
  <c i="9" r="L169"/>
  <c i="9" r="D169" s="1"/>
  <c i="9" r="G169" s="1"/>
  <c i="9" r="I168"/>
  <c i="9" r="C169"/>
  <c i="11" r="I168"/>
  <c i="11" r="M169"/>
  <c i="11" r="L169"/>
  <c i="11" r="D169" s="1"/>
  <c i="11" r="G169" s="1"/>
  <c i="11" r="I169"/>
  <c i="11" r="C169"/>
  <c i="12" r="G168"/>
  <c i="12" r="C169"/>
  <c i="12" r="G169"/>
  <c i="12" r="J169"/>
  <c i="12" r="D169" s="1"/>
  <c i="12" r="F169" s="1"/>
  <c i="6" r="L162"/>
  <c i="6" r="D162" s="1"/>
  <c i="6" r="G162" s="1"/>
  <c i="6" r="M160"/>
  <c i="6" r="M161"/>
  <c i="6" r="M162"/>
  <c i="6" r="M163"/>
  <c i="6" r="I161"/>
  <c i="6" r="C161"/>
  <c i="6" r="L161"/>
  <c i="6" r="D161" s="1"/>
  <c i="6" r="G161" s="1"/>
  <c i="6" r="I162"/>
  <c i="6" r="C162"/>
  <c i="5" r="L163"/>
  <c i="5" r="K163"/>
  <c i="5" r="D163" s="1"/>
  <c i="5" r="F163" s="1"/>
  <c i="5" r="H163"/>
  <c i="5" r="C163"/>
  <c i="20" r="B93"/>
  <c i="20" r="B94"/>
  <c i="20" r="B95"/>
  <c i="20" r="B96"/>
  <c i="20" l="1" r="BJ96"/>
  <c i="20" r="BG96"/>
  <c i="20" r="BH96"/>
  <c i="20" r="BI96"/>
  <c i="20" r="BJ93"/>
  <c i="20" r="BH93"/>
  <c i="20" r="BI93"/>
  <c i="20" r="BJ95"/>
  <c i="20" r="BG95"/>
  <c i="20" r="BH95"/>
  <c i="20" r="BI95"/>
  <c i="20" r="BJ94"/>
  <c i="20" r="BG94"/>
  <c i="20" r="BH94"/>
  <c i="20" r="BI94"/>
  <c i="20" r="U90"/>
  <c i="20" r="AE90" s="1"/>
  <c i="20" r="V90"/>
  <c i="20" r="AF90" s="1"/>
  <c i="20" r="AB90"/>
  <c i="20" r="AI90"/>
  <c i="20" r="AJ90"/>
  <c i="20" r="AK90"/>
  <c i="20" r="AL90"/>
  <c i="20" r="AM90"/>
  <c i="20" r="AN90"/>
  <c i="20" r="AO90"/>
  <c i="20" r="AP90"/>
  <c i="20" r="AQ90"/>
  <c i="20" r="AR90"/>
  <c i="20" r="AS90"/>
  <c i="20" r="BC91" s="1"/>
  <c i="20" r="AT90"/>
  <c i="20" r="BD91" s="1"/>
  <c i="20" r="AU90"/>
  <c i="20" r="AV90"/>
  <c i="20" r="AX90"/>
  <c i="20" r="AZ90"/>
  <c i="20" r="BA90"/>
  <c i="20" r="U91"/>
  <c i="20" r="AE91" s="1"/>
  <c i="20" r="V91"/>
  <c i="20" r="AF91" s="1"/>
  <c i="20" r="AB91"/>
  <c i="20" r="AI91"/>
  <c i="20" r="AJ91"/>
  <c i="20" r="AK91"/>
  <c i="20" r="AL91"/>
  <c i="20" r="AM91"/>
  <c i="20" r="AN91"/>
  <c i="20" r="AO91"/>
  <c i="20" r="AP91"/>
  <c i="20" r="AQ91"/>
  <c i="20" r="AR91"/>
  <c i="20" r="AS91"/>
  <c i="20" r="AT91"/>
  <c i="20" r="BD92" s="1"/>
  <c i="20" r="AU91"/>
  <c i="20" r="AV91"/>
  <c i="20" r="AX91"/>
  <c i="20" r="AZ91"/>
  <c i="20" r="BA91"/>
  <c i="20" r="U92"/>
  <c i="20" r="AE92" s="1"/>
  <c i="20" r="V92"/>
  <c i="20" r="AF92" s="1"/>
  <c i="20" r="AB92"/>
  <c i="20" r="AI92"/>
  <c i="20" r="AJ92"/>
  <c i="20" r="AK92"/>
  <c i="20" r="AL92"/>
  <c i="20" r="AM92"/>
  <c i="20" r="AN92"/>
  <c i="20" r="AO92"/>
  <c i="20" r="AP92"/>
  <c i="20" r="AQ92"/>
  <c i="20" r="AR92"/>
  <c i="20" r="AS92"/>
  <c i="20" r="AT92"/>
  <c i="20" r="BD93" s="1"/>
  <c i="20" r="AU92"/>
  <c i="20" r="AV92"/>
  <c i="20" r="AX92"/>
  <c i="20" r="AZ92"/>
  <c i="20" r="BA92"/>
  <c i="25" r="D28"/>
  <c i="25" r="D26"/>
  <c i="25" r="D27"/>
  <c i="25" r="B26"/>
  <c i="25" r="B27"/>
  <c i="25" r="B28"/>
  <c i="7" r="H161"/>
  <c i="8" r="I161"/>
  <c i="8" r="C159"/>
  <c i="10" r="M168"/>
  <c i="10" r="L168"/>
  <c i="10" r="D168" s="1"/>
  <c i="10" r="G168" s="1"/>
  <c i="10" r="C168"/>
  <c i="10" r="M164"/>
  <c i="10" r="M165"/>
  <c i="10" r="M166"/>
  <c i="10" r="M167"/>
  <c i="10" r="L167"/>
  <c i="10" r="I167"/>
  <c i="10" r="D167"/>
  <c i="10" r="G167" s="1"/>
  <c i="10" r="C167"/>
  <c i="10" r="L166"/>
  <c i="10" r="D166" s="1"/>
  <c i="10" r="G166" s="1"/>
  <c i="10" r="I166"/>
  <c i="10" r="C166"/>
  <c i="10" r="L165"/>
  <c i="10" r="D165" s="1"/>
  <c i="10" r="G165" s="1"/>
  <c i="10" r="I165"/>
  <c i="10" r="C165"/>
  <c i="10" r="L164"/>
  <c i="10" r="I164"/>
  <c i="10" r="C164"/>
  <c i="9" r="M168"/>
  <c i="9" r="L168"/>
  <c i="9" r="D168" s="1"/>
  <c i="9" r="G168" s="1"/>
  <c i="9" r="M164"/>
  <c i="9" r="M165"/>
  <c i="9" r="M166"/>
  <c i="9" r="M167"/>
  <c i="9" r="C168"/>
  <c i="9" r="L167"/>
  <c i="9" r="D167" s="1"/>
  <c i="9" r="G167" s="1"/>
  <c i="9" r="I167"/>
  <c i="9" r="C167"/>
  <c i="9" r="L166"/>
  <c i="9" r="D166" s="1"/>
  <c i="9" r="G166" s="1"/>
  <c i="9" r="I166"/>
  <c i="9" r="C166"/>
  <c i="9" r="L165"/>
  <c i="9" r="D165" s="1"/>
  <c i="9" r="G165" s="1"/>
  <c i="9" r="I165"/>
  <c i="9" r="C165"/>
  <c i="9" r="L164"/>
  <c i="9" r="I164"/>
  <c i="9" r="C164"/>
  <c i="11" r="C168"/>
  <c i="11" r="M168"/>
  <c i="11" r="L168"/>
  <c i="11" r="D168" s="1"/>
  <c i="11" r="G168" s="1"/>
  <c i="11" r="M164"/>
  <c i="11" r="M165"/>
  <c i="11" r="M166"/>
  <c i="11" r="M167"/>
  <c i="11" r="L167"/>
  <c i="11" r="D167" s="1"/>
  <c i="11" r="G167" s="1"/>
  <c i="11" r="I167"/>
  <c i="11" r="C167"/>
  <c i="11" r="L166"/>
  <c i="11" r="D166" s="1"/>
  <c i="11" r="G166" s="1"/>
  <c i="11" r="I166"/>
  <c i="11" r="C166"/>
  <c i="11" r="L165"/>
  <c i="11" r="D165" s="1"/>
  <c i="11" r="G165" s="1"/>
  <c i="11" r="I165"/>
  <c i="11" r="C165"/>
  <c i="11" r="J164"/>
  <c i="11" r="L164" s="1"/>
  <c i="11" r="D164" s="1"/>
  <c i="11" r="G164" s="1"/>
  <c i="11" r="I164"/>
  <c i="11" r="C164"/>
  <c i="12" r="J168"/>
  <c i="12" r="D168" s="1"/>
  <c i="12" r="F168" s="1"/>
  <c i="12" r="C168"/>
  <c i="12" r="K164"/>
  <c i="12" r="K165"/>
  <c i="12" r="K166"/>
  <c i="12" r="K167"/>
  <c i="12" r="K168"/>
  <c i="12" r="K169"/>
  <c i="12" r="K170"/>
  <c i="12" r="K171"/>
  <c i="12" r="K172"/>
  <c i="12" r="J167"/>
  <c i="12" r="D167" s="1"/>
  <c i="12" r="F167" s="1"/>
  <c i="12" r="G167"/>
  <c i="12" r="C167"/>
  <c i="12" r="J166"/>
  <c i="12" r="D166" s="1"/>
  <c i="12" r="F166" s="1"/>
  <c i="12" r="G166"/>
  <c i="12" r="C166"/>
  <c i="12" r="J165"/>
  <c i="12" r="D165" s="1"/>
  <c i="12" r="F165" s="1"/>
  <c i="12" r="G165"/>
  <c i="12" r="C165"/>
  <c i="12" r="H164"/>
  <c i="12" r="J164" s="1"/>
  <c i="12" r="D164" s="1"/>
  <c i="12" r="F164" s="1"/>
  <c i="12" r="G164"/>
  <c i="12" r="C164"/>
  <c i="8" r="L159"/>
  <c i="8" r="D159" s="1"/>
  <c i="8" r="G159" s="1"/>
  <c i="8" r="M159"/>
  <c i="8" r="L160"/>
  <c i="8" r="M160"/>
  <c i="8" r="L161"/>
  <c i="8" r="D161" s="1"/>
  <c i="8" r="G161" s="1"/>
  <c i="8" r="M161"/>
  <c i="8" r="L162"/>
  <c i="8" r="D162" s="1"/>
  <c i="8" r="G162" s="1"/>
  <c i="8" r="M162"/>
  <c i="8" r="I162"/>
  <c i="8" r="C162"/>
  <c i="8" r="C161"/>
  <c i="8" r="D160"/>
  <c i="8" r="G160" s="1"/>
  <c i="8" r="I160"/>
  <c i="8" r="C160"/>
  <c i="8" r="I159"/>
  <c i="7" r="K162"/>
  <c i="7" r="D162" s="1"/>
  <c i="7" r="F162" s="1"/>
  <c i="7" r="L161"/>
  <c i="7" r="L162"/>
  <c i="7" r="H162"/>
  <c i="7" r="C162"/>
  <c i="7" r="C161"/>
  <c i="7" r="L159"/>
  <c i="7" r="L160"/>
  <c i="7" r="K161"/>
  <c i="7" r="D161" s="1"/>
  <c i="7" r="F161" s="1"/>
  <c i="7" r="C159"/>
  <c i="7" r="K160"/>
  <c i="7" r="D160" s="1"/>
  <c i="7" r="F160" s="1"/>
  <c i="7" r="H160"/>
  <c i="7" r="C160"/>
  <c i="7" r="I159"/>
  <c i="7" r="K159" s="1"/>
  <c i="7" r="H159"/>
  <c i="6" r="M158"/>
  <c i="6" r="M159"/>
  <c i="6" r="L160"/>
  <c i="6" r="D160" s="1"/>
  <c i="6" r="G160" s="1"/>
  <c i="6" r="I160"/>
  <c i="6" r="C160"/>
  <c i="6" r="L159"/>
  <c i="6" r="D159" s="1"/>
  <c i="6" r="G159" s="1"/>
  <c i="6" r="I159"/>
  <c i="6" r="C159"/>
  <c i="6" r="J158"/>
  <c i="6" r="L158" s="1"/>
  <c i="6" r="D158" s="1"/>
  <c i="6" r="G158" s="1"/>
  <c i="6" r="I158"/>
  <c i="6" r="C158"/>
  <c i="5" r="H162"/>
  <c i="5" r="L161"/>
  <c i="5" r="L162"/>
  <c i="5" r="K162"/>
  <c i="5" r="C159"/>
  <c i="5" r="C160"/>
  <c i="5" r="C161"/>
  <c i="5" r="C162"/>
  <c i="5" r="D162"/>
  <c i="5" r="F162" s="1"/>
  <c i="5" r="K161"/>
  <c i="5" r="D161" s="1"/>
  <c i="5" r="F161" s="1"/>
  <c i="5" r="H161"/>
  <c i="5" r="K160"/>
  <c i="5" r="D160" s="1"/>
  <c i="5" r="F160" s="1"/>
  <c i="5" r="H160"/>
  <c i="5" r="I159"/>
  <c i="5" r="K159" s="1"/>
  <c i="5" r="D159" s="1"/>
  <c i="5" r="F159" s="1"/>
  <c i="5" r="H159"/>
  <c i="20" l="1" r="BK96"/>
  <c i="20" r="BK94"/>
  <c i="20" r="BK95"/>
  <c i="20" r="BE91"/>
  <c i="20" r="BE93"/>
  <c i="20" r="BC93"/>
  <c i="20" r="BE92"/>
  <c i="20" r="BC92"/>
  <c i="20" r="W91"/>
  <c i="20" r="AC91"/>
  <c i="20" r="W90"/>
  <c i="20" r="AC90"/>
  <c i="20" r="Y92"/>
  <c i="20" r="AD92"/>
  <c i="20" r="AA92"/>
  <c i="20" r="W92"/>
  <c i="20" r="AC92"/>
  <c i="20" r="Y91"/>
  <c i="20" r="AD91"/>
  <c i="20" r="Y90"/>
  <c i="20" r="AD90"/>
  <c i="20" r="AY92"/>
  <c i="20" r="AW92"/>
  <c i="20" r="AA91"/>
  <c i="20" r="X92"/>
  <c i="20" r="X90"/>
  <c i="20" r="AA90"/>
  <c i="20" r="AY90"/>
  <c i="20" r="AW91"/>
  <c i="20" r="BB92" s="1"/>
  <c i="20" r="X91"/>
  <c i="20" r="AW90"/>
  <c i="20" r="BB91" s="1"/>
  <c i="20" r="AY91"/>
  <c i="7" r="D159"/>
  <c i="7" r="F159" s="1"/>
  <c i="20" l="1" r="BG93"/>
  <c i="20" r="BK93" s="1"/>
  <c i="20" r="BB93"/>
  <c i="20" r="B92"/>
  <c i="20" l="1" r="L166"/>
  <c i="20" r="BJ92"/>
  <c i="20" r="BG92"/>
  <c i="20" r="BH92"/>
  <c i="20" r="BI92"/>
  <c i="20" r="V89"/>
  <c i="20" r="AF89" s="1"/>
  <c i="20" r="U89"/>
  <c i="20" r="AE89" s="1"/>
  <c i="20" l="1" r="Q166"/>
  <c i="20" r="X166" s="1"/>
  <c i="20" r="BK92"/>
  <c i="20" r="AA89"/>
  <c i="20" r="W89"/>
  <c i="20" r="AC89"/>
  <c i="20" r="Y89"/>
  <c i="20" r="AD89"/>
  <c i="20" r="X89"/>
  <c i="6" r="L157"/>
  <c i="6" r="M157"/>
  <c i="6" r="I157"/>
  <c i="6" r="D157"/>
  <c i="6" r="G157" s="1"/>
  <c i="6" r="C157"/>
  <c i="25" r="D25"/>
  <c i="25" r="B25"/>
  <c i="7" r="H158"/>
  <c i="7" r="L158"/>
  <c i="7" r="K158"/>
  <c i="7" r="D158" s="1"/>
  <c i="7" r="F158" s="1"/>
  <c i="7" r="C158"/>
  <c i="8" r="I158"/>
  <c i="8" r="M158"/>
  <c i="8" r="L158"/>
  <c i="8" r="D158" s="1"/>
  <c i="8" r="G158" s="1"/>
  <c i="8" r="C158"/>
  <c i="10" r="I162"/>
  <c i="10" r="I161"/>
  <c i="10" r="D163"/>
  <c i="10" r="G163" s="1"/>
  <c i="10" r="L163"/>
  <c i="10" r="L162"/>
  <c i="10" r="D162" s="1"/>
  <c i="10" r="G162" s="1"/>
  <c i="10" r="M162"/>
  <c i="10" r="M163"/>
  <c i="10" r="C163"/>
  <c i="10" r="C162"/>
  <c i="9" r="L163"/>
  <c i="9" r="D163" s="1"/>
  <c i="9" r="G163" s="1"/>
  <c i="9" r="M163"/>
  <c i="9" r="C163"/>
  <c i="11" r="M163"/>
  <c i="11" r="L163"/>
  <c i="11" r="D163" s="1"/>
  <c i="11" r="G163" s="1"/>
  <c i="11" r="C163"/>
  <c i="12" r="K163"/>
  <c i="12" r="J163"/>
  <c i="12" r="D163" s="1"/>
  <c i="12" r="F163" s="1"/>
  <c i="12" r="G163"/>
  <c i="12" r="C163"/>
  <c i="5" r="L158"/>
  <c i="5" r="L159"/>
  <c i="5" r="L160"/>
  <c i="5" r="K158"/>
  <c i="5" r="D158" s="1"/>
  <c i="5" r="F158" s="1"/>
  <c i="5" r="H158"/>
  <c i="5" r="C158"/>
  <c i="20" l="1" r="AB89"/>
  <c i="20" r="AI89"/>
  <c i="20" r="AJ89"/>
  <c i="20" r="AK89"/>
  <c i="20" r="AL89"/>
  <c i="20" r="AM89"/>
  <c i="20" r="AN89"/>
  <c i="20" r="AO89"/>
  <c i="20" r="AP89"/>
  <c i="20" r="AQ89"/>
  <c i="20" r="AR89"/>
  <c i="20" r="AS89"/>
  <c i="20" r="AT89"/>
  <c i="20" r="BD90" s="1"/>
  <c i="20" r="AU89"/>
  <c i="20" r="AV89"/>
  <c i="20" r="AW89"/>
  <c i="20" r="BB90" s="1"/>
  <c i="20" r="AX89"/>
  <c i="20" r="AY89"/>
  <c i="20" r="AZ89"/>
  <c i="20" r="BA89"/>
  <c i="20" r="V88"/>
  <c i="20" r="AF88" s="1"/>
  <c i="20" r="U88"/>
  <c i="20" r="B90"/>
  <c i="20" r="B91"/>
  <c i="20" r="B89"/>
  <c i="20" l="1" r="X88"/>
  <c i="20" r="AE88"/>
  <c i="20" r="BE90"/>
  <c i="20" r="BC90"/>
  <c i="20" r="W88"/>
  <c i="20" r="AC88"/>
  <c i="20" r="Y88"/>
  <c i="20" r="AD88"/>
  <c i="20" r="BG89"/>
  <c i="20" r="BH89"/>
  <c i="20" r="BI89"/>
  <c i="20" r="BJ89"/>
  <c i="20" r="BG91"/>
  <c i="20" r="BH91"/>
  <c i="20" r="BI91"/>
  <c i="20" r="BJ91"/>
  <c i="20" r="BG90"/>
  <c i="20" r="BH90"/>
  <c i="20" r="BI90"/>
  <c i="20" r="BJ90"/>
  <c i="20" r="AA88"/>
  <c i="25" r="D23"/>
  <c i="25" r="D24"/>
  <c i="9" r="I161"/>
  <c i="9" r="M162"/>
  <c i="9" r="L162"/>
  <c i="9" r="D162" s="1"/>
  <c i="9" r="G162" s="1"/>
  <c i="9" r="I162"/>
  <c i="9" r="C162"/>
  <c i="11" r="I161"/>
  <c i="11" r="M162"/>
  <c i="11" r="L162"/>
  <c i="11" r="D162" s="1"/>
  <c i="11" r="G162" s="1"/>
  <c i="11" r="I162"/>
  <c i="11" r="C162"/>
  <c i="12" r="G161"/>
  <c i="12" r="K162"/>
  <c i="12" r="J162"/>
  <c i="12" r="D162" s="1"/>
  <c i="12" r="F162" s="1"/>
  <c i="12" r="G162"/>
  <c i="12" r="C162"/>
  <c i="8" r="M157"/>
  <c i="8" r="L157"/>
  <c i="8" r="D157" s="1"/>
  <c i="8" r="G157" s="1"/>
  <c i="8" r="I157"/>
  <c i="8" r="C157"/>
  <c i="7" r="K157"/>
  <c i="7" r="D157" s="1"/>
  <c i="7" r="F157" s="1"/>
  <c i="7" r="L157"/>
  <c i="7" r="H157"/>
  <c i="7" r="C157"/>
  <c i="6" r="M156"/>
  <c i="6" r="L156"/>
  <c i="6" r="D156" s="1"/>
  <c i="6" r="G156" s="1"/>
  <c i="6" r="I156"/>
  <c i="6" r="C156"/>
  <c i="5" r="L157"/>
  <c i="5" r="K157"/>
  <c i="5" r="D157" s="1"/>
  <c i="5" r="F157" s="1"/>
  <c i="5" r="H157"/>
  <c i="5" r="C157"/>
  <c i="20" l="1" r="BK90"/>
  <c i="20" r="BK91"/>
  <c i="20" r="BK89"/>
  <c i="20" r="AB88"/>
  <c i="20" r="AI88"/>
  <c i="20" r="AJ88"/>
  <c i="20" r="AK88"/>
  <c i="20" r="AL88"/>
  <c i="20" r="AM88"/>
  <c i="20" r="AN88"/>
  <c i="20" r="AO88"/>
  <c i="20" r="AP88"/>
  <c i="20" r="AQ88"/>
  <c i="20" r="AR88"/>
  <c i="20" r="AS88"/>
  <c i="20" r="AT88"/>
  <c i="20" r="BD89" s="1"/>
  <c i="20" r="AU88"/>
  <c i="20" r="AV88"/>
  <c i="20" r="AW88"/>
  <c i="20" r="BB89" s="1"/>
  <c i="20" r="AX88"/>
  <c i="20" r="AY88"/>
  <c i="20" r="AZ88"/>
  <c i="20" r="BA88"/>
  <c i="20" r="AB87"/>
  <c i="20" r="AI87"/>
  <c i="20" r="AJ87"/>
  <c i="20" r="AK87"/>
  <c i="20" r="AL87"/>
  <c i="20" r="AM87"/>
  <c i="20" r="AN87"/>
  <c i="20" r="AO87"/>
  <c i="20" r="AP87"/>
  <c i="20" r="AQ87"/>
  <c i="20" r="AR87"/>
  <c i="20" r="AS87"/>
  <c i="20" r="AT87"/>
  <c i="20" r="BD88" s="1"/>
  <c i="20" r="AU87"/>
  <c i="20" r="AV87"/>
  <c i="20" r="AX87"/>
  <c i="20" r="AZ87"/>
  <c i="20" r="BA87"/>
  <c i="20" r="V87"/>
  <c i="20" r="AF87" s="1"/>
  <c i="20" r="U87"/>
  <c i="20" r="AE87" s="1"/>
  <c i="20" l="1" r="BE88"/>
  <c i="20" r="BC88"/>
  <c i="20" r="BE89"/>
  <c i="20" r="BC89"/>
  <c i="20" r="W87"/>
  <c i="20" r="AC87"/>
  <c i="20" r="Y87"/>
  <c i="20" r="AD87"/>
  <c i="20" r="AY87"/>
  <c i="20" r="AA87"/>
  <c i="20" r="AW87"/>
  <c i="20" r="BB88" s="1"/>
  <c i="20" r="X87"/>
  <c i="10" r="L161"/>
  <c i="10" r="D161" s="1"/>
  <c i="10" r="G161" s="1"/>
  <c i="10" r="M161"/>
  <c i="10" r="I160"/>
  <c i="10" r="C161"/>
  <c i="9" r="M161"/>
  <c i="9" r="L161"/>
  <c i="9" r="D161" s="1"/>
  <c i="9" r="G161" s="1"/>
  <c i="9" r="I160"/>
  <c i="9" r="C161"/>
  <c i="11" r="M161"/>
  <c i="11" r="L161"/>
  <c i="11" r="D161" s="1"/>
  <c i="11" r="G161" s="1"/>
  <c i="11" r="I160"/>
  <c i="11" r="C161"/>
  <c i="12" r="J161"/>
  <c i="12" r="D161" s="1"/>
  <c i="12" r="F161" s="1"/>
  <c i="12" r="K161"/>
  <c i="12" r="C161"/>
  <c i="8" r="I156"/>
  <c i="8" r="C156"/>
  <c i="8" r="M156"/>
  <c i="8" r="L156"/>
  <c i="8" r="D156" s="1"/>
  <c i="8" r="G156" s="1"/>
  <c i="7" r="K156"/>
  <c i="7" r="D156" s="1"/>
  <c i="7" r="F156" s="1"/>
  <c i="7" r="L156"/>
  <c i="7" r="H156"/>
  <c i="7" r="C156"/>
  <c i="6" r="I155"/>
  <c i="6" r="C155"/>
  <c i="6" r="M155"/>
  <c i="6" r="L155"/>
  <c i="6" r="D155" s="1"/>
  <c i="6" r="G155" s="1"/>
  <c i="5" r="L156"/>
  <c i="5" r="K156"/>
  <c i="5" r="D156" s="1"/>
  <c i="5" r="F156" s="1"/>
  <c i="5" r="H156"/>
  <c i="5" r="C156"/>
  <c i="25" l="1" r="D22"/>
  <c i="25" r="D21"/>
  <c i="20" r="AB86"/>
  <c i="20" r="AI86"/>
  <c i="20" r="AJ86"/>
  <c i="20" r="AK86"/>
  <c i="20" r="AL86"/>
  <c i="20" r="AM86"/>
  <c i="20" r="AN86"/>
  <c i="20" r="AO86"/>
  <c i="20" r="AP86"/>
  <c i="20" r="AQ86"/>
  <c i="20" r="AR86"/>
  <c i="20" r="AS86"/>
  <c i="20" r="AT86"/>
  <c i="20" r="BD87" s="1"/>
  <c i="20" r="AU86"/>
  <c i="20" r="AV86"/>
  <c i="20" r="AX86"/>
  <c i="20" r="AZ86"/>
  <c i="20" r="BA86"/>
  <c i="20" r="V86"/>
  <c i="20" r="AF86" s="1"/>
  <c i="20" r="U86"/>
  <c i="20" r="AE86" s="1"/>
  <c i="20" l="1" r="BE87"/>
  <c i="20" r="BC87"/>
  <c i="20" r="W86"/>
  <c i="20" r="AC86"/>
  <c i="20" r="Y86"/>
  <c i="20" r="AD86"/>
  <c i="20" r="AY86"/>
  <c i="20" r="AA86"/>
  <c i="20" r="X86"/>
  <c i="20" r="AW86"/>
  <c i="20" r="BB87" s="1"/>
  <c i="10" r="I159"/>
  <c i="10" r="I158"/>
  <c i="10" r="I157"/>
  <c i="10" r="M160"/>
  <c i="10" r="L160"/>
  <c i="10" r="D160" s="1"/>
  <c i="10" r="G160" s="1"/>
  <c i="10" r="C160"/>
  <c i="9" r="M160"/>
  <c i="9" r="L160"/>
  <c i="9" r="D160" s="1"/>
  <c i="9" r="G160" s="1"/>
  <c i="9" r="I158"/>
  <c i="9" r="I159"/>
  <c i="9" r="C160"/>
  <c i="11" r="M160"/>
  <c i="11" r="L160"/>
  <c i="11" r="D160" s="1"/>
  <c i="11" r="G160" s="1"/>
  <c i="11" r="I159"/>
  <c i="11" r="I158"/>
  <c i="11" r="C160"/>
  <c i="12" r="G159"/>
  <c i="12" r="G160"/>
  <c i="12" r="K160"/>
  <c i="12" r="J160"/>
  <c i="12" r="D160" s="1"/>
  <c i="12" r="F160" s="1"/>
  <c i="12" r="C160"/>
  <c i="8" r="I155"/>
  <c i="8" r="C155"/>
  <c i="8" r="M155"/>
  <c i="8" r="L155"/>
  <c i="8" r="D155" s="1"/>
  <c i="8" r="G155" s="1"/>
  <c i="7" r="K155"/>
  <c i="7" r="D155" s="1"/>
  <c i="7" r="F155" s="1"/>
  <c i="7" r="L155"/>
  <c i="7" r="H155"/>
  <c i="7" r="C155"/>
  <c i="6" r="I154"/>
  <c i="6" r="C154"/>
  <c i="6" r="M154"/>
  <c i="6" r="L154"/>
  <c i="6" r="D154" s="1"/>
  <c i="6" r="G154" s="1"/>
  <c i="5" r="L155"/>
  <c i="5" r="K155"/>
  <c i="5" r="D155" s="1"/>
  <c i="5" r="F155" s="1"/>
  <c i="5" r="H155"/>
  <c i="5" r="C155"/>
  <c i="20" l="1" r="V85"/>
  <c i="20" r="AF85" s="1"/>
  <c i="20" r="U85"/>
  <c i="20" r="AE85" s="1"/>
  <c i="20" l="1" r="W85"/>
  <c i="20" r="AC85"/>
  <c i="20" r="Y85"/>
  <c i="20" r="AD85"/>
  <c i="20" r="X85"/>
  <c i="20" r="AA85"/>
  <c i="10" r="M159"/>
  <c i="10" r="L159"/>
  <c i="10" r="D159" s="1"/>
  <c i="10" r="G159" s="1"/>
  <c i="10" r="C159"/>
  <c i="9" r="M159"/>
  <c i="9" r="L159"/>
  <c i="9" r="D159" s="1"/>
  <c i="9" r="G159" s="1"/>
  <c i="9" r="C159"/>
  <c i="11" r="M159"/>
  <c i="11" r="L159"/>
  <c i="11" r="D159" s="1"/>
  <c i="11" r="G159" s="1"/>
  <c i="11" r="C159"/>
  <c i="12" r="G158"/>
  <c i="12" r="K159"/>
  <c i="12" r="J159"/>
  <c i="12" r="D159"/>
  <c i="12" r="F159" s="1"/>
  <c i="12" r="C159"/>
  <c i="8" r="M154"/>
  <c i="8" r="L154"/>
  <c i="8" r="D154" s="1"/>
  <c i="8" r="G154" s="1"/>
  <c i="8" r="I154"/>
  <c i="8" r="C154"/>
  <c i="7" r="L154"/>
  <c i="7" r="K154"/>
  <c i="7" r="D154" s="1"/>
  <c i="7" r="F154" s="1"/>
  <c i="7" r="H154"/>
  <c i="7" r="C154"/>
  <c i="6" r="I153"/>
  <c i="6" r="C153"/>
  <c i="6" r="M153"/>
  <c i="6" r="L153"/>
  <c i="6" r="D153" s="1"/>
  <c i="6" r="G153" s="1"/>
  <c i="5" r="L154"/>
  <c i="5" r="K154"/>
  <c i="5" r="D154" s="1"/>
  <c i="5" r="F154" s="1"/>
  <c i="5" r="H154"/>
  <c i="5" r="C154"/>
  <c i="20" l="1" r="AB85"/>
  <c i="20" r="AI85"/>
  <c i="20" r="AJ85"/>
  <c i="20" r="AK85"/>
  <c i="20" r="AL85"/>
  <c i="20" r="AM85"/>
  <c i="20" r="AN85"/>
  <c i="20" r="AO85"/>
  <c i="20" r="AP85"/>
  <c i="20" r="AQ85"/>
  <c i="20" r="AR85"/>
  <c i="20" r="AS85"/>
  <c i="20" r="AT85"/>
  <c i="20" r="BD86" s="1"/>
  <c i="20" r="AU85"/>
  <c i="20" r="AV85"/>
  <c i="20" r="AW85"/>
  <c i="20" r="BB86" s="1"/>
  <c i="20" r="AX85"/>
  <c i="20" r="AY85"/>
  <c i="20" r="AZ85"/>
  <c i="20" r="BA85"/>
  <c i="20" l="1" r="BE86"/>
  <c i="20" r="BC86"/>
  <c i="20" r="V84"/>
  <c i="20" r="AF84" s="1"/>
  <c i="20" r="U84"/>
  <c i="20" r="AE84" s="1"/>
  <c i="10" r="M158"/>
  <c i="10" r="L158"/>
  <c i="10" r="C158"/>
  <c i="10" r="D158"/>
  <c i="10" r="G158" s="1"/>
  <c i="9" r="C158"/>
  <c i="9" r="M158"/>
  <c i="9" r="L158"/>
  <c i="9" r="D158" s="1"/>
  <c i="9" r="G158" s="1"/>
  <c i="11" r="M158"/>
  <c i="11" r="L158"/>
  <c i="11" r="D158" s="1"/>
  <c i="11" r="G158" s="1"/>
  <c i="11" r="C158"/>
  <c i="12" r="K158"/>
  <c i="12" r="C158"/>
  <c i="7" r="H153"/>
  <c i="7" r="C153"/>
  <c i="8" r="I153"/>
  <c i="6" r="I152"/>
  <c i="6" r="M152"/>
  <c i="6" r="L152"/>
  <c i="5" r="H153"/>
  <c i="20" l="1" r="W84"/>
  <c i="20" r="AC84"/>
  <c i="20" r="Y84"/>
  <c i="20" r="AD84"/>
  <c i="20" r="X84"/>
  <c i="20" r="AA84"/>
  <c i="8" r="M153"/>
  <c i="8" r="L153"/>
  <c i="8" r="D153" s="1"/>
  <c i="8" r="G153" s="1"/>
  <c i="8" r="C153"/>
  <c i="6" r="D152"/>
  <c i="6" r="G152" s="1"/>
  <c i="6" r="C152"/>
  <c i="5" r="L153"/>
  <c i="5" r="K153"/>
  <c i="5" r="D153" s="1"/>
  <c i="5" r="F153" s="1"/>
  <c i="5" r="C153"/>
  <c i="12" r="J158"/>
  <c i="12" r="D158" s="1"/>
  <c i="12" r="F158" s="1"/>
  <c i="7" r="L153"/>
  <c i="7" r="K153"/>
  <c i="20" r="AB84"/>
  <c i="20" r="AI84"/>
  <c i="20" r="AJ84"/>
  <c i="20" r="AK84"/>
  <c i="20" r="AL84"/>
  <c i="20" r="AM84"/>
  <c i="20" r="AN84"/>
  <c i="20" r="AO84"/>
  <c i="20" r="AP84"/>
  <c i="20" r="AQ84"/>
  <c i="20" r="AR84"/>
  <c i="20" r="AS84"/>
  <c i="20" r="AT84"/>
  <c i="20" r="BD85" s="1"/>
  <c i="20" r="AU84"/>
  <c i="20" r="AV84"/>
  <c i="20" r="AW84"/>
  <c i="20" r="BB85" s="1"/>
  <c i="20" r="AX84"/>
  <c i="20" r="AY84"/>
  <c i="20" r="AZ84"/>
  <c i="20" r="BA84"/>
  <c i="20" r="V83"/>
  <c i="20" r="AF83" s="1"/>
  <c i="20" r="U83"/>
  <c i="20" r="AE83" s="1"/>
  <c i="25" r="D17"/>
  <c i="25" r="D18"/>
  <c i="25" r="D19"/>
  <c i="25" r="D20"/>
  <c i="25" r="B20"/>
  <c i="25" r="B21"/>
  <c i="25" r="B22"/>
  <c i="25" r="B23"/>
  <c i="25" r="B24"/>
  <c i="20" l="1" r="BE85"/>
  <c i="20" r="BC85"/>
  <c i="20" r="W83"/>
  <c i="20" r="AC83"/>
  <c i="20" r="Y83"/>
  <c i="20" r="AD83"/>
  <c i="20" r="X83"/>
  <c i="20" r="AA83"/>
  <c i="7" r="D153"/>
  <c i="7" r="F153" s="1"/>
  <c i="10" r="I156"/>
  <c i="10" r="M157"/>
  <c i="10" r="L157"/>
  <c i="10" r="D157" s="1"/>
  <c i="10" r="G157" s="1"/>
  <c i="10" r="C157"/>
  <c i="9" r="I156"/>
  <c i="9" r="M157"/>
  <c i="9" r="L157"/>
  <c i="9" r="D157" s="1"/>
  <c i="9" r="G157" s="1"/>
  <c i="9" r="I157"/>
  <c i="9" r="C157"/>
  <c i="11" r="I156"/>
  <c i="11" r="M157"/>
  <c i="11" r="L157"/>
  <c i="11" r="D157" s="1"/>
  <c i="11" r="G157" s="1"/>
  <c i="11" r="I157"/>
  <c i="11" r="C157"/>
  <c i="12" r="K157"/>
  <c i="12" r="J157"/>
  <c i="12" r="D157" s="1"/>
  <c i="12" r="F157" s="1"/>
  <c i="12" r="G157"/>
  <c i="12" r="G156"/>
  <c i="12" r="C157"/>
  <c i="8" r="M152"/>
  <c i="8" r="L152"/>
  <c i="8" r="D152" s="1"/>
  <c i="8" r="G152" s="1"/>
  <c i="8" r="I152"/>
  <c i="8" r="C152"/>
  <c i="7" r="L152"/>
  <c i="7" r="K152"/>
  <c i="7" r="D152" s="1"/>
  <c i="7" r="F152" s="1"/>
  <c i="7" r="H152"/>
  <c i="7" r="C152"/>
  <c i="5" r="H152"/>
  <c i="5" r="C152"/>
  <c i="5" r="L152"/>
  <c i="5" r="K152"/>
  <c i="5" r="D152" s="1"/>
  <c i="5" r="F152" s="1"/>
  <c i="6" r="M151"/>
  <c i="6" r="L151"/>
  <c i="6" r="D151" s="1"/>
  <c i="6" r="G151" s="1"/>
  <c i="6" r="I151"/>
  <c i="6" r="C151"/>
  <c i="20" l="1" r="AB83"/>
  <c i="20" r="AI83"/>
  <c i="20" r="AJ83"/>
  <c i="20" r="AK83"/>
  <c i="20" r="AL83"/>
  <c i="20" r="AM83"/>
  <c i="20" r="AN83"/>
  <c i="20" r="AO83"/>
  <c i="20" r="AP83"/>
  <c i="20" r="AQ83"/>
  <c i="20" r="AR83"/>
  <c i="20" r="AS83"/>
  <c i="20" r="AT83"/>
  <c i="20" r="BD84" s="1"/>
  <c i="20" r="AU83"/>
  <c i="20" r="AV83"/>
  <c i="20" r="AW83"/>
  <c i="20" r="BB84" s="1"/>
  <c i="20" r="AX83"/>
  <c i="20" r="AY83"/>
  <c i="20" r="AZ83"/>
  <c i="20" r="BA83"/>
  <c i="20" r="B88"/>
  <c i="20" r="B87"/>
  <c i="20" r="B86"/>
  <c i="20" r="B85"/>
  <c i="20" r="B84"/>
  <c i="20" l="1" r="BE84"/>
  <c i="20" r="BC84"/>
  <c i="20" r="BH86"/>
  <c i="20" r="BI86"/>
  <c i="20" r="BJ86"/>
  <c i="20" r="BG86"/>
  <c i="20" r="BH87"/>
  <c i="20" r="BI87"/>
  <c i="20" r="BJ87"/>
  <c i="20" r="BG87"/>
  <c i="20" r="BH85"/>
  <c i="20" r="BI85"/>
  <c i="20" r="BJ85"/>
  <c i="20" r="BG85"/>
  <c i="20" r="BH84"/>
  <c i="20" r="BI84"/>
  <c i="20" r="BJ84"/>
  <c i="20" r="BG84"/>
  <c i="20" r="BG88"/>
  <c i="20" r="BH88"/>
  <c i="20" r="BI88"/>
  <c i="20" r="BJ88"/>
  <c i="10" r="M156"/>
  <c i="10" r="L156"/>
  <c i="10" r="D156" s="1"/>
  <c i="10" r="G156" s="1"/>
  <c i="10" r="I155"/>
  <c i="10" r="C156"/>
  <c i="9" r="I155"/>
  <c i="9" r="C156"/>
  <c i="9" r="L156"/>
  <c i="9" r="D156" s="1"/>
  <c i="9" r="G156" s="1"/>
  <c i="9" r="M156"/>
  <c i="11" r="M156"/>
  <c i="11" r="L156"/>
  <c i="11" r="D156" s="1"/>
  <c i="11" r="G156" s="1"/>
  <c i="11" r="I155"/>
  <c i="11" r="C156"/>
  <c i="12" r="K156"/>
  <c i="12" r="J156"/>
  <c i="12" r="D156" s="1"/>
  <c i="12" r="F156" s="1"/>
  <c i="12" r="G155"/>
  <c i="12" r="C156"/>
  <c i="8" r="M151"/>
  <c i="8" r="L151"/>
  <c i="8" r="D151" s="1"/>
  <c i="8" r="G151" s="1"/>
  <c i="8" r="I151"/>
  <c i="8" r="C151"/>
  <c i="7" r="L150"/>
  <c i="7" r="L151"/>
  <c i="7" r="K151"/>
  <c i="7" r="D151" s="1"/>
  <c i="7" r="F151" s="1"/>
  <c i="7" r="H151"/>
  <c i="7" r="C151"/>
  <c i="6" r="M150"/>
  <c i="6" r="L150"/>
  <c i="6" r="I150"/>
  <c i="6" r="D150"/>
  <c i="6" r="G150" s="1"/>
  <c i="6" r="C150"/>
  <c i="5" r="L151"/>
  <c i="5" r="K151"/>
  <c i="5" r="D151" s="1"/>
  <c i="5" r="F151" s="1"/>
  <c i="5" r="H151"/>
  <c i="5" r="C151"/>
  <c i="20" l="1" r="BK84"/>
  <c i="20" r="BK85"/>
  <c i="20" r="BK87"/>
  <c i="20" r="BK88"/>
  <c i="20" r="BK86"/>
  <c i="20" r="AB82"/>
  <c i="20" r="AI82"/>
  <c i="20" r="AJ82"/>
  <c i="20" r="AK82"/>
  <c i="20" r="AL82"/>
  <c i="20" r="AM82"/>
  <c i="20" r="AN82"/>
  <c i="20" r="AO82"/>
  <c i="20" r="AP82"/>
  <c i="20" r="AQ82"/>
  <c i="20" r="AR82"/>
  <c i="20" r="AS82"/>
  <c i="20" r="AT82"/>
  <c i="20" r="BD83" s="1"/>
  <c i="20" r="AU82"/>
  <c i="20" r="AV82"/>
  <c i="20" r="AX82"/>
  <c i="20" r="AZ82"/>
  <c i="20" r="BA82"/>
  <c i="20" r="V82"/>
  <c i="20" r="U82"/>
  <c i="20" r="AE82" s="1"/>
  <c i="20" l="1" r="AD82"/>
  <c i="20" r="AF82"/>
  <c i="20" r="BE83"/>
  <c i="20" r="BC83"/>
  <c i="20" r="W82"/>
  <c i="20" r="AC82"/>
  <c i="20" r="X82"/>
  <c i="20" r="AA82"/>
  <c i="20" r="AY82"/>
  <c i="20" r="AW82"/>
  <c i="20" r="BB83" s="1"/>
  <c i="20" r="Y82"/>
  <c i="20" r="V81"/>
  <c i="20" r="AF81" s="1"/>
  <c i="20" r="U81"/>
  <c i="20" r="AE81" s="1"/>
  <c i="11" r="M155"/>
  <c i="11" r="L155"/>
  <c i="11" r="D155" s="1"/>
  <c i="11" r="G155" s="1"/>
  <c i="11" r="C155"/>
  <c i="12" r="K155"/>
  <c i="12" r="J155"/>
  <c i="12" r="D155" s="1"/>
  <c i="12" r="F155" s="1"/>
  <c i="12" r="G154"/>
  <c i="12" r="C155"/>
  <c i="6" r="I149"/>
  <c i="6" r="C149"/>
  <c i="10" r="M155"/>
  <c i="10" r="L155"/>
  <c i="10" r="D155" s="1"/>
  <c i="10" r="G155" s="1"/>
  <c i="10" r="I154"/>
  <c i="10" r="C155"/>
  <c i="9" r="I154"/>
  <c i="9" r="C155"/>
  <c i="9" r="M155"/>
  <c i="9" r="L155"/>
  <c i="9" r="D155" s="1"/>
  <c i="9" r="G155" s="1"/>
  <c i="8" r="M150"/>
  <c i="8" r="L150"/>
  <c i="8" r="D150" s="1"/>
  <c i="8" r="G150" s="1"/>
  <c i="8" r="I150"/>
  <c i="8" r="C150"/>
  <c i="7" r="K150"/>
  <c i="7" r="D150" s="1"/>
  <c i="7" r="F150" s="1"/>
  <c i="7" r="H150"/>
  <c i="7" r="C150"/>
  <c i="6" r="M149"/>
  <c i="6" r="L149"/>
  <c i="6" r="D149" s="1"/>
  <c i="6" r="G149" s="1"/>
  <c i="5" r="L150"/>
  <c i="5" r="K150"/>
  <c i="5" r="D150" s="1"/>
  <c i="5" r="F150" s="1"/>
  <c i="5" r="H150"/>
  <c i="5" r="C150"/>
  <c i="20" l="1" r="Y81"/>
  <c i="20" r="AD81"/>
  <c i="20" r="W81"/>
  <c i="20" r="AC81"/>
  <c i="20" r="X81"/>
  <c i="20" r="AA81"/>
  <c i="20" r="AB81"/>
  <c i="20" r="AI81"/>
  <c i="20" r="AJ81"/>
  <c i="20" r="AK81"/>
  <c i="20" r="AL81"/>
  <c i="20" r="AM81"/>
  <c i="20" r="AN81"/>
  <c i="20" r="AO81"/>
  <c i="20" r="AP81"/>
  <c i="20" r="AQ81"/>
  <c i="20" r="AR81"/>
  <c i="20" r="AS81"/>
  <c i="20" r="AT81"/>
  <c i="20" r="BD82" s="1"/>
  <c i="20" r="AU81"/>
  <c i="20" r="AV81"/>
  <c i="20" r="AW81"/>
  <c i="20" r="BB82" s="1"/>
  <c i="20" r="AX81"/>
  <c i="20" r="AY81"/>
  <c i="20" r="AZ81"/>
  <c i="20" r="BA81"/>
  <c i="20" l="1" r="BE82"/>
  <c i="20" r="BC82"/>
  <c i="10" r="M154"/>
  <c i="10" r="L154"/>
  <c i="10" r="D154" s="1"/>
  <c i="10" r="G154" s="1"/>
  <c i="10" r="I153"/>
  <c i="10" r="C154"/>
  <c i="9" r="I153"/>
  <c i="9" r="C154"/>
  <c i="8" r="M149"/>
  <c i="8" r="L149"/>
  <c i="8" r="D149" s="1"/>
  <c i="8" r="G149" s="1"/>
  <c i="8" r="I149"/>
  <c i="8" r="C149"/>
  <c i="9" r="M154"/>
  <c i="9" r="L154"/>
  <c i="9" r="D154" s="1"/>
  <c i="9" r="G154" s="1"/>
  <c i="11" r="M154"/>
  <c i="11" r="L154"/>
  <c i="11" r="I154"/>
  <c i="11" r="C154"/>
  <c i="12" r="J154"/>
  <c i="12" r="D154" s="1"/>
  <c i="12" r="F154" s="1"/>
  <c i="12" r="K154"/>
  <c i="12" r="G153"/>
  <c i="12" r="C154"/>
  <c i="7" r="H149"/>
  <c i="7" r="K149"/>
  <c i="7" r="D149" s="1"/>
  <c i="7" r="F149" s="1"/>
  <c i="7" r="L149"/>
  <c i="7" r="C149"/>
  <c i="6" r="M148"/>
  <c i="6" r="L148"/>
  <c i="6" r="D148" s="1"/>
  <c i="6" r="G148" s="1"/>
  <c i="6" r="I148"/>
  <c i="6" r="C148"/>
  <c i="5" r="L149"/>
  <c i="5" r="K149"/>
  <c i="5" r="D149" s="1"/>
  <c i="5" r="F149" s="1"/>
  <c i="5" r="H149"/>
  <c i="5" r="C149"/>
  <c i="20" l="1" r="V80"/>
  <c i="20" r="AF80" s="1"/>
  <c i="20" r="U80"/>
  <c i="20" r="AE80" s="1"/>
  <c i="20" r="AB80"/>
  <c i="20" r="AI80"/>
  <c i="20" r="AJ80"/>
  <c i="20" r="AK80"/>
  <c i="20" r="AL80"/>
  <c i="20" r="AM80"/>
  <c i="20" r="AN80"/>
  <c i="20" r="AO80"/>
  <c i="20" r="AP80"/>
  <c i="20" r="AQ80"/>
  <c i="20" r="AR80"/>
  <c i="20" r="AS80"/>
  <c i="20" r="AT80"/>
  <c i="20" r="BD81" s="1"/>
  <c i="20" r="AU80"/>
  <c i="20" r="AV80"/>
  <c i="20" r="AX80"/>
  <c i="20" r="AZ80"/>
  <c i="20" r="BA80"/>
  <c i="25" r="D16"/>
  <c i="20" r="V78"/>
  <c i="20" r="AF78" s="1"/>
  <c i="20" r="U78"/>
  <c i="20" r="AE78" s="1"/>
  <c i="20" r="AB79"/>
  <c i="20" r="AI79"/>
  <c i="20" r="AJ79"/>
  <c i="20" r="AK79"/>
  <c i="20" r="AL79"/>
  <c i="20" r="AM79"/>
  <c i="20" r="AN79"/>
  <c i="20" r="AO79"/>
  <c i="20" r="AP79"/>
  <c i="20" r="AQ79"/>
  <c i="20" r="AR79"/>
  <c i="20" r="AS79"/>
  <c i="20" r="AT79"/>
  <c i="20" r="BD80" s="1"/>
  <c i="20" r="AU79"/>
  <c i="20" r="AV79"/>
  <c i="20" r="AX79"/>
  <c i="20" r="AZ79"/>
  <c i="20" r="BA79"/>
  <c i="20" r="U79"/>
  <c i="20" r="AE79" s="1"/>
  <c i="20" r="V79"/>
  <c i="20" r="AF79" s="1"/>
  <c i="20" l="1" r="BE80"/>
  <c i="20" r="BC80"/>
  <c i="20" r="BE81"/>
  <c i="20" r="BC81"/>
  <c i="20" r="W78"/>
  <c i="20" r="AC78"/>
  <c i="20" r="Y79"/>
  <c i="20" r="AD79"/>
  <c i="20" r="Y78"/>
  <c i="20" r="AD78"/>
  <c i="20" r="W80"/>
  <c i="20" r="AC80"/>
  <c i="20" r="W79"/>
  <c i="20" r="AC79"/>
  <c i="20" r="Y80"/>
  <c i="20" r="AD80"/>
  <c i="20" r="X78"/>
  <c i="20" r="AA78"/>
  <c i="20" r="X80"/>
  <c i="20" r="AA80"/>
  <c i="20" r="X79"/>
  <c i="20" r="AA79"/>
  <c i="20" r="AY80"/>
  <c i="20" r="AW80"/>
  <c i="20" r="BB81" s="1"/>
  <c i="20" r="AY79"/>
  <c i="20" r="AW79"/>
  <c i="20" r="BB80" s="1"/>
  <c i="12" r="K153"/>
  <c i="12" r="J153"/>
  <c i="12" r="D153" s="1"/>
  <c i="12" r="F153" s="1"/>
  <c i="12" r="C153"/>
  <c i="10" r="M153"/>
  <c i="10" r="L153"/>
  <c i="10" r="D153" s="1"/>
  <c i="10" r="G153" s="1"/>
  <c i="10" r="C153"/>
  <c i="9" r="M153"/>
  <c i="9" r="L153"/>
  <c i="9" r="D153" s="1"/>
  <c i="9" r="G153" s="1"/>
  <c i="9" r="C153"/>
  <c i="11" r="C153"/>
  <c i="11" r="M153"/>
  <c i="11" r="L153"/>
  <c i="11" r="D153" s="1"/>
  <c i="11" r="G153" s="1"/>
  <c i="7" r="L148"/>
  <c i="7" r="K148"/>
  <c i="7" r="D148" s="1"/>
  <c i="7" r="F148" s="1"/>
  <c i="7" r="H148"/>
  <c i="7" r="C148"/>
  <c i="8" r="M148"/>
  <c i="8" r="L148"/>
  <c i="8" r="D148" s="1"/>
  <c i="8" r="G148" s="1"/>
  <c i="8" r="I148"/>
  <c i="8" r="C148"/>
  <c i="6" r="I147"/>
  <c i="6" r="C147"/>
  <c i="6" r="M147"/>
  <c i="6" r="L147"/>
  <c i="6" r="D147" s="1"/>
  <c i="6" r="G147" s="1"/>
  <c i="5" r="L148"/>
  <c i="5" r="K148"/>
  <c i="5" r="D148" s="1"/>
  <c i="5" r="F148" s="1"/>
  <c i="5" r="H148"/>
  <c i="5" r="C148"/>
  <c i="25" l="1" r="D3"/>
  <c i="25" r="D4"/>
  <c i="25" r="D5"/>
  <c i="25" r="D6"/>
  <c i="25" r="D7"/>
  <c i="25" r="D8"/>
  <c i="25" r="D9"/>
  <c i="25" r="D10"/>
  <c i="25" r="D11"/>
  <c i="25" r="D12"/>
  <c i="25" r="D13"/>
  <c i="25" r="D14"/>
  <c i="25" r="D15"/>
  <c i="20" l="1" r="AR8"/>
  <c i="20" r="AR9"/>
  <c i="20" r="AR10"/>
  <c i="20" r="AR11"/>
  <c i="20" r="AR12"/>
  <c i="20" r="AR13"/>
  <c i="20" r="AR14"/>
  <c i="20" r="AR15"/>
  <c i="20" r="AR16"/>
  <c i="20" r="AR17"/>
  <c i="20" r="AR18"/>
  <c i="20" r="AR19"/>
  <c i="20" r="AR20"/>
  <c i="20" r="AR21"/>
  <c i="20" r="AR22"/>
  <c i="20" r="AR23"/>
  <c i="20" r="AR24"/>
  <c i="20" r="AR25"/>
  <c i="20" r="AR26"/>
  <c i="20" r="AR27"/>
  <c i="20" r="AR28"/>
  <c i="20" r="AR29"/>
  <c i="20" r="AR30"/>
  <c i="20" r="AR31"/>
  <c i="20" r="AR32"/>
  <c i="20" r="AR33"/>
  <c i="20" r="AR34"/>
  <c i="20" r="AR35"/>
  <c i="20" r="AR36"/>
  <c i="20" r="AR37"/>
  <c i="20" r="AR38"/>
  <c i="20" r="AR39"/>
  <c i="20" r="AR40"/>
  <c i="20" r="AR41"/>
  <c i="20" r="AR7"/>
  <c i="25" r="B15"/>
  <c i="25" r="A16"/>
  <c i="25" l="1" r="B16"/>
  <c i="25" r="A17"/>
  <c i="10" r="I152"/>
  <c i="10" r="C152"/>
  <c i="10" r="M152"/>
  <c i="10" r="L152"/>
  <c i="25" l="1" r="B17"/>
  <c i="25" r="A18"/>
  <c i="11" r="I152"/>
  <c i="11" r="C152"/>
  <c i="12" r="G151"/>
  <c i="12" r="K152"/>
  <c i="12" r="J152"/>
  <c i="12" r="D152" s="1"/>
  <c i="12" r="F152" s="1"/>
  <c i="12" r="G152"/>
  <c i="12" r="C152"/>
  <c i="8" r="I147"/>
  <c i="8" r="C147"/>
  <c i="8" r="M147"/>
  <c i="8" r="L147"/>
  <c i="8" r="D147" s="1"/>
  <c i="8" r="G147" s="1"/>
  <c i="9" r="M152"/>
  <c i="9" r="L152"/>
  <c i="9" r="D152" s="1"/>
  <c i="9" r="G152" s="1"/>
  <c i="9" r="I152"/>
  <c i="9" r="C152"/>
  <c i="11" r="M152"/>
  <c i="11" r="L152"/>
  <c i="11" r="D152" s="1"/>
  <c i="11" r="G152" s="1"/>
  <c i="7" r="L147"/>
  <c i="7" r="K147"/>
  <c i="7" r="D147" s="1"/>
  <c i="7" r="F147" s="1"/>
  <c i="7" r="H147"/>
  <c i="7" r="C147"/>
  <c i="6" r="M146"/>
  <c i="6" r="L146"/>
  <c i="6" r="D146" s="1"/>
  <c i="6" r="G146" s="1"/>
  <c i="6" r="I146"/>
  <c i="6" r="C146"/>
  <c i="5" r="L147"/>
  <c i="5" r="K147"/>
  <c i="5" r="D147" s="1"/>
  <c i="5" r="F147" s="1"/>
  <c i="5" r="H147"/>
  <c i="5" r="C147"/>
  <c i="11" l="1" r="F244"/>
  <c i="25" r="A19"/>
  <c i="25" r="B18"/>
  <c i="20" r="B83"/>
  <c i="20" r="B82"/>
  <c i="20" r="B81"/>
  <c i="20" r="B80"/>
  <c i="20" r="B79"/>
  <c i="20" r="AB78"/>
  <c i="20" r="AI78"/>
  <c i="20" r="AJ78"/>
  <c i="20" r="AK78"/>
  <c i="20" r="AL78"/>
  <c i="20" r="AM78"/>
  <c i="20" r="AN78"/>
  <c i="20" r="AO78"/>
  <c i="20" r="AP78"/>
  <c i="20" r="AQ78"/>
  <c i="20" r="AR78"/>
  <c i="20" r="AS78"/>
  <c i="20" r="AT78"/>
  <c i="20" r="BD79" s="1"/>
  <c i="20" r="AU78"/>
  <c i="20" r="AV78"/>
  <c i="20" r="AW78"/>
  <c i="20" r="BB79" s="1"/>
  <c i="20" r="AX78"/>
  <c i="20" r="AY78"/>
  <c i="20" r="AZ78"/>
  <c i="20" r="BA78"/>
  <c i="11" l="1" r="D245"/>
  <c i="11" r="I244"/>
  <c i="25" r="B19"/>
  <c i="20" r="BE79"/>
  <c i="20" r="BC79"/>
  <c i="20" r="BJ79"/>
  <c i="20" r="BG79"/>
  <c i="20" r="BH79"/>
  <c i="20" r="BI79"/>
  <c i="20" r="BI82"/>
  <c i="20" r="BJ82"/>
  <c i="20" r="BG82"/>
  <c i="20" r="BH82"/>
  <c i="20" r="BI83"/>
  <c i="20" r="BJ83"/>
  <c i="20" r="BG83"/>
  <c i="20" r="BH83"/>
  <c i="20" r="BI80"/>
  <c i="20" r="BJ80"/>
  <c i="20" r="BG80"/>
  <c i="20" r="BH80"/>
  <c i="20" r="BI81"/>
  <c i="20" r="BJ81"/>
  <c i="20" r="BG81"/>
  <c i="20" r="BH81"/>
  <c i="10" r="M151"/>
  <c i="10" r="L151"/>
  <c i="10" r="D151" s="1"/>
  <c i="10" r="G151" s="1"/>
  <c i="10" r="I150"/>
  <c i="10" r="C151"/>
  <c i="9" r="M151"/>
  <c i="9" r="L151"/>
  <c i="9" r="D151" s="1"/>
  <c i="9" r="I151"/>
  <c i="9" r="C151"/>
  <c i="11" r="M151"/>
  <c i="11" r="L151"/>
  <c i="11" r="D151" s="1"/>
  <c i="11" r="G151" s="1"/>
  <c i="11" r="I151"/>
  <c i="11" r="C151"/>
  <c i="12" r="K151"/>
  <c i="12" r="J151"/>
  <c i="12" r="D151" s="1"/>
  <c i="12" r="F151" s="1"/>
  <c i="12" r="C151"/>
  <c i="8" r="I145"/>
  <c i="8" r="L145"/>
  <c i="8" r="D145" s="1"/>
  <c i="8" r="G145" s="1"/>
  <c i="8" r="M145"/>
  <c i="8" r="I146"/>
  <c i="8" r="L146"/>
  <c i="8" r="D146" s="1"/>
  <c i="8" r="G146" s="1"/>
  <c i="8" r="M146"/>
  <c i="8" r="C145"/>
  <c i="8" r="C146"/>
  <c i="7" r="L146"/>
  <c i="7" r="K146"/>
  <c i="7" r="D146" s="1"/>
  <c i="7" r="F146" s="1"/>
  <c i="7" r="H146"/>
  <c i="7" r="C146"/>
  <c i="6" r="I145"/>
  <c i="6" r="C145"/>
  <c i="6" r="M145"/>
  <c i="6" r="L145"/>
  <c i="6" r="D145" s="1"/>
  <c i="6" r="G145" s="1"/>
  <c i="5" r="K146"/>
  <c i="5" r="D146" s="1"/>
  <c i="5" r="F146" s="1"/>
  <c i="5" r="L146"/>
  <c i="5" r="H146"/>
  <c i="5" r="C146"/>
  <c i="11" l="1" r="H245"/>
  <c i="11" r="E245"/>
  <c i="11" r="G245"/>
  <c i="20" r="BK79"/>
  <c i="20" r="BK81"/>
  <c i="20" r="BK80"/>
  <c i="20" r="BK83"/>
  <c i="20" r="BK82"/>
  <c i="20" r="AB77"/>
  <c i="20" r="AI77"/>
  <c i="20" r="AJ77"/>
  <c i="20" r="AK77"/>
  <c i="20" r="AL77"/>
  <c i="20" r="AM77"/>
  <c i="20" r="AN77"/>
  <c i="20" r="AO77"/>
  <c i="20" r="AP77"/>
  <c i="20" r="AQ77"/>
  <c i="20" r="AR77"/>
  <c i="20" r="AS77"/>
  <c i="20" r="AT77"/>
  <c i="20" r="BD78" s="1"/>
  <c i="20" r="AU77"/>
  <c i="20" r="AV77"/>
  <c i="20" r="AX77"/>
  <c i="20" r="AZ77"/>
  <c i="20" r="BA77"/>
  <c i="20" r="V77"/>
  <c i="20" r="AF77" s="1"/>
  <c i="20" r="U77"/>
  <c i="20" r="AE77" s="1"/>
  <c i="20" r="AB76"/>
  <c i="20" r="AI76"/>
  <c i="20" r="AJ76"/>
  <c i="20" r="AK76"/>
  <c i="20" r="AL76"/>
  <c i="20" r="AM76"/>
  <c i="20" r="AN76"/>
  <c i="20" r="AO76"/>
  <c i="20" r="AP76"/>
  <c i="20" r="AQ76"/>
  <c i="20" r="AR76"/>
  <c i="20" r="AS76"/>
  <c i="20" r="AT76"/>
  <c i="20" r="BD77" s="1"/>
  <c i="20" r="AU76"/>
  <c i="20" r="AV76"/>
  <c i="20" r="AX76"/>
  <c i="20" r="AZ76"/>
  <c i="20" r="BA76"/>
  <c i="20" r="V76"/>
  <c i="20" r="AF76" s="1"/>
  <c i="20" r="U76"/>
  <c i="20" r="AE76" s="1"/>
  <c i="20" l="1" r="BE77"/>
  <c i="20" r="BC77"/>
  <c i="20" r="BE78"/>
  <c i="20" r="BC78"/>
  <c i="20" r="W76"/>
  <c i="20" r="AC76"/>
  <c i="20" r="W77"/>
  <c i="20" r="AC77"/>
  <c i="20" r="Y76"/>
  <c i="20" r="AD76"/>
  <c i="20" r="Y77"/>
  <c i="20" r="AD77"/>
  <c i="20" r="AA76"/>
  <c i="20" r="AA77"/>
  <c i="20" r="AY77"/>
  <c i="20" r="AW76"/>
  <c i="20" r="BB77" s="1"/>
  <c i="20" r="AY76"/>
  <c i="20" r="X76"/>
  <c i="20" r="AW77"/>
  <c i="20" r="BB78" s="1"/>
  <c i="20" r="X77"/>
  <c i="5" r="H91"/>
  <c i="5" r="H66"/>
  <c i="5" r="H107"/>
  <c i="11" r="G150"/>
  <c i="10" r="M150"/>
  <c i="10" r="L150"/>
  <c i="10" r="D150" s="1"/>
  <c i="10" r="G150" s="1"/>
  <c i="10" r="I149"/>
  <c i="10" r="C150"/>
  <c i="9" r="M150"/>
  <c i="9" r="L150"/>
  <c i="9" r="D150" s="1"/>
  <c i="9" r="G150" s="1"/>
  <c i="9" r="C150"/>
  <c i="9" r="I149"/>
  <c i="11" r="M150"/>
  <c i="11" r="L150"/>
  <c i="11" r="F149" s="1"/>
  <c i="11" r="I149" s="1"/>
  <c i="11" r="I150"/>
  <c i="11" r="C150"/>
  <c i="12" r="G149"/>
  <c i="12" r="K150"/>
  <c i="12" r="J150"/>
  <c i="12" r="D150" s="1"/>
  <c i="12" r="F150" s="1"/>
  <c i="12" r="G150"/>
  <c i="12" r="C150"/>
  <c i="8" r="M144"/>
  <c i="8" r="L144"/>
  <c i="8" r="D144" s="1"/>
  <c i="8" r="G144" s="1"/>
  <c i="8" r="I144"/>
  <c i="8" r="C144"/>
  <c i="7" r="H145"/>
  <c i="6" r="I144"/>
  <c i="6" r="C144"/>
  <c i="6" r="M144"/>
  <c i="6" r="L144"/>
  <c i="6" r="D144" s="1"/>
  <c i="6" r="G144" s="1"/>
  <c i="5" r="L145"/>
  <c i="5" r="K145"/>
  <c i="5" r="D145" s="1"/>
  <c i="5" r="F145" s="1"/>
  <c i="5" r="H145"/>
  <c i="5" r="C145"/>
  <c i="20" l="1" r="AB75"/>
  <c i="20" r="AI75"/>
  <c i="20" r="AJ75"/>
  <c i="20" r="AK75"/>
  <c i="20" r="AL75"/>
  <c i="20" r="AM75"/>
  <c i="20" r="AN75"/>
  <c i="20" r="AO75"/>
  <c i="20" r="AP75"/>
  <c i="20" r="AQ75"/>
  <c i="20" r="AR75"/>
  <c i="20" r="AS75"/>
  <c i="20" r="AT75"/>
  <c i="20" r="BD76" s="1"/>
  <c i="20" r="AU75"/>
  <c i="20" r="AV75"/>
  <c i="20" r="AX75"/>
  <c i="20" r="AZ75"/>
  <c i="20" r="BA75"/>
  <c i="20" r="U75"/>
  <c i="20" r="AE75" s="1"/>
  <c i="20" r="V75"/>
  <c i="7" r="L145"/>
  <c i="7" r="C145"/>
  <c i="7" r="K145"/>
  <c i="7" r="D145" s="1"/>
  <c i="7" r="F145" s="1"/>
  <c i="20" l="1" r="AD75"/>
  <c i="20" r="AF75"/>
  <c i="20" r="BE76"/>
  <c i="20" r="BC76"/>
  <c i="20" r="AA75"/>
  <c i="20" r="W75"/>
  <c i="20" r="AC75"/>
  <c i="20" r="AW75"/>
  <c i="20" r="BB76" s="1"/>
  <c i="20" r="AY75"/>
  <c i="20" r="X75"/>
  <c i="20" r="Y75"/>
  <c i="7" r="L144"/>
  <c i="7" r="K144"/>
  <c i="7" r="D144" s="1"/>
  <c i="7" r="F144" s="1"/>
  <c i="7" r="H144"/>
  <c i="7" r="C144"/>
  <c i="6" r="I143"/>
  <c i="6" r="C143"/>
  <c i="10" r="I148"/>
  <c i="10" r="C149"/>
  <c i="10" r="M149"/>
  <c i="10" r="L149"/>
  <c i="10" r="D149" s="1"/>
  <c i="10" r="G149" s="1"/>
  <c i="9" r="M149"/>
  <c i="9" r="L149"/>
  <c i="9" r="D149" s="1"/>
  <c i="9" r="G149" s="1"/>
  <c i="9" r="I148"/>
  <c i="9" r="C149"/>
  <c i="11" r="M149"/>
  <c i="11" r="L149"/>
  <c i="11" r="D149" s="1"/>
  <c i="11" r="G149" s="1"/>
  <c i="11" r="I148"/>
  <c i="11" r="C149"/>
  <c i="12" r="K149"/>
  <c i="12" r="J149"/>
  <c i="12" r="D149" s="1"/>
  <c i="12" r="F149" s="1"/>
  <c i="12" r="G148"/>
  <c i="12" r="C149"/>
  <c i="6" r="M143"/>
  <c i="6" r="L143"/>
  <c i="6" r="D143" s="1"/>
  <c i="6" r="G143" s="1"/>
  <c i="5" r="L144"/>
  <c i="5" r="K144"/>
  <c i="5" r="D144" s="1"/>
  <c i="5" r="F144" s="1"/>
  <c i="5" r="H144"/>
  <c i="5" r="C144"/>
  <c i="10" l="1" r="M148"/>
  <c i="10" r="L148"/>
  <c i="10" r="D148" s="1"/>
  <c i="10" r="G148" s="1"/>
  <c i="10" r="C148"/>
  <c i="12" r="K148"/>
  <c i="12" r="J148"/>
  <c i="12" r="D148" s="1"/>
  <c i="12" r="F148" s="1"/>
  <c i="11" r="M148"/>
  <c i="11" r="L148"/>
  <c i="11" r="D148" s="1"/>
  <c i="11" r="G148" s="1"/>
  <c i="11" r="C148"/>
  <c i="9" r="M148"/>
  <c i="9" r="L148"/>
  <c i="9" r="D148" s="1"/>
  <c i="9" r="G148" s="1"/>
  <c i="9" r="C148"/>
  <c i="12" r="C148"/>
  <c i="8" r="M143"/>
  <c i="8" r="L143"/>
  <c i="8" r="D143" s="1"/>
  <c i="8" r="G143" s="1"/>
  <c i="8" r="I143"/>
  <c i="8" r="C143"/>
  <c i="7" r="H143"/>
  <c i="6" r="I142"/>
  <c i="6" r="M142"/>
  <c i="6" r="L142"/>
  <c i="6" r="D142" s="1"/>
  <c i="6" r="G142" s="1"/>
  <c i="6" r="C142"/>
  <c i="5" r="H143"/>
  <c i="5" l="1" r="K143"/>
  <c i="20" l="1" r="AB74"/>
  <c i="20" r="AI74"/>
  <c i="20" r="AJ74"/>
  <c i="20" r="AK74"/>
  <c i="20" r="AL74"/>
  <c i="20" r="AM74"/>
  <c i="20" r="AN74"/>
  <c i="20" r="AO74"/>
  <c i="20" r="AP74"/>
  <c i="20" r="AQ74"/>
  <c i="20" r="AR74"/>
  <c i="20" r="AS74"/>
  <c i="20" r="AT74"/>
  <c i="20" r="BD75" s="1"/>
  <c i="20" r="AU74"/>
  <c i="20" r="AV74"/>
  <c i="20" r="AX74"/>
  <c i="20" r="AZ74"/>
  <c i="20" r="BA74"/>
  <c i="20" r="V74"/>
  <c i="20" r="U74"/>
  <c i="20" r="AE74" s="1"/>
  <c i="20" r="B74"/>
  <c i="20" r="B75"/>
  <c i="20" r="B76"/>
  <c i="20" r="B77"/>
  <c i="20" r="B78"/>
  <c i="5" r="L143"/>
  <c i="5" r="D143"/>
  <c i="5" r="F143" s="1"/>
  <c i="5" r="C143"/>
  <c i="7" r="K143"/>
  <c i="7" r="D143" s="1"/>
  <c i="7" r="F143" s="1"/>
  <c i="7" r="L143"/>
  <c i="7" r="C143"/>
  <c i="20" l="1" r="AD74"/>
  <c i="20" r="AF74"/>
  <c i="20" r="BE75"/>
  <c i="20" r="BC75"/>
  <c i="20" r="W74"/>
  <c i="20" r="AC74"/>
  <c i="20" r="BJ78"/>
  <c i="20" r="BG78"/>
  <c i="20" r="BH78"/>
  <c i="20" r="BI78"/>
  <c i="20" r="BJ77"/>
  <c i="20" r="BG77"/>
  <c i="20" r="BH77"/>
  <c i="20" r="BI77"/>
  <c i="20" r="BJ76"/>
  <c i="20" r="BG76"/>
  <c i="20" r="BH76"/>
  <c i="20" r="BI76"/>
  <c i="20" r="X74"/>
  <c i="20" r="AA74"/>
  <c i="20" r="BH75"/>
  <c i="20" r="BI75"/>
  <c i="20" r="BJ75"/>
  <c i="20" r="BJ74"/>
  <c i="20" r="BH74"/>
  <c i="20" r="BI74"/>
  <c i="20" r="BG74"/>
  <c i="20" r="AW74"/>
  <c i="20" r="Y74"/>
  <c i="20" r="AY74"/>
  <c i="10" r="I147"/>
  <c i="9" r="I147"/>
  <c i="11" r="I147"/>
  <c i="12" r="G147"/>
  <c i="20" l="1" r="BK76"/>
  <c i="20" r="BK77"/>
  <c i="20" r="BK78"/>
  <c i="20" r="BK74"/>
  <c i="20" r="BG75"/>
  <c i="20" r="BK75" s="1"/>
  <c i="20" r="BB75"/>
  <c i="10" r="M147"/>
  <c i="10" r="L147"/>
  <c i="10" r="D147" s="1"/>
  <c i="10" r="G147" s="1"/>
  <c i="10" r="I146"/>
  <c i="10" r="C147"/>
  <c i="9" r="M147"/>
  <c i="9" r="L147"/>
  <c i="9" r="D147" s="1"/>
  <c i="9" r="G147" s="1"/>
  <c i="9" r="I146"/>
  <c i="9" r="C147"/>
  <c i="11" r="M147"/>
  <c i="11" r="L147"/>
  <c i="11" r="D147" s="1"/>
  <c i="11" r="G147" s="1"/>
  <c i="11" r="I146"/>
  <c i="11" r="C147"/>
  <c i="12" r="K147"/>
  <c i="12" r="J147"/>
  <c i="12" r="D147" s="1"/>
  <c i="12" r="F147" s="1"/>
  <c i="12" r="G146"/>
  <c i="12" r="C147"/>
  <c i="8" r="M142"/>
  <c i="8" r="L142"/>
  <c i="8" r="D142" s="1"/>
  <c i="8" r="I142"/>
  <c i="8" r="C142"/>
  <c i="7" r="L142"/>
  <c i="7" r="K142"/>
  <c i="7" r="D142" s="1"/>
  <c i="7" r="F142" s="1"/>
  <c i="7" r="H142"/>
  <c i="7" r="C142"/>
  <c i="5" r="L142"/>
  <c i="5" r="K142"/>
  <c i="6" r="M140"/>
  <c i="6" r="M141"/>
  <c i="6" r="L141"/>
  <c i="6" r="D141" s="1"/>
  <c i="6" r="G141" s="1"/>
  <c i="6" r="I141"/>
  <c i="6" r="C141"/>
  <c i="5" r="H142"/>
  <c i="5" r="D142"/>
  <c i="5" r="F142" s="1"/>
  <c i="5" r="C142"/>
  <c i="8" l="1" r="G142"/>
  <c i="20" r="AB73"/>
  <c i="20" r="AI73"/>
  <c i="20" r="AJ73"/>
  <c i="20" r="AK73"/>
  <c i="20" r="AL73"/>
  <c i="20" r="AM73"/>
  <c i="20" r="AN73"/>
  <c i="20" r="AO73"/>
  <c i="20" r="AP73"/>
  <c i="20" r="AQ73"/>
  <c i="20" r="AR73"/>
  <c i="20" r="AS73"/>
  <c i="20" r="AT73"/>
  <c i="20" r="BD74" s="1"/>
  <c i="20" r="AU73"/>
  <c i="20" r="AV73"/>
  <c i="20" r="AX73"/>
  <c i="20" r="AZ73"/>
  <c i="20" r="BA73"/>
  <c i="20" r="V73"/>
  <c i="20" r="U73"/>
  <c i="20" r="AE73" s="1"/>
  <c i="20" l="1" r="AD73"/>
  <c i="20" r="AF73"/>
  <c i="20" r="BE74"/>
  <c i="20" r="BC74"/>
  <c i="20" r="W73"/>
  <c i="20" r="AC73"/>
  <c i="20" r="X73"/>
  <c i="20" r="AA73"/>
  <c i="20" r="AW73"/>
  <c i="20" r="BB74" s="1"/>
  <c i="20" r="AY73"/>
  <c i="20" r="Y73"/>
  <c i="10" r="M146"/>
  <c i="10" r="L146"/>
  <c i="10" r="D146" s="1"/>
  <c i="10" r="G146" s="1"/>
  <c i="10" r="C146"/>
  <c i="9" r="M146"/>
  <c i="9" r="L146"/>
  <c i="9" r="D146" s="1"/>
  <c i="9" r="G146" s="1"/>
  <c i="9" r="I145"/>
  <c i="9" r="C146"/>
  <c i="11" r="M146"/>
  <c i="11" r="L146"/>
  <c i="11" r="D146" s="1"/>
  <c i="11" r="G146" s="1"/>
  <c i="11" r="I145"/>
  <c i="11" r="C146"/>
  <c i="12" r="G145"/>
  <c i="12" r="C146"/>
  <c i="8" r="M141"/>
  <c i="8" r="L141"/>
  <c i="8" r="D141" s="1"/>
  <c i="8" r="G141" s="1"/>
  <c i="8" r="I141"/>
  <c i="8" r="C141"/>
  <c i="7" r="L141"/>
  <c i="7" r="K141"/>
  <c i="7" r="D141" s="1"/>
  <c i="7" r="F141" s="1"/>
  <c i="7" r="H141"/>
  <c i="7" r="C141"/>
  <c i="6" r="I140"/>
  <c i="6" r="C140"/>
  <c i="6" r="L140"/>
  <c i="6" r="D140" s="1"/>
  <c i="6" r="G140" s="1"/>
  <c i="5" r="K141"/>
  <c i="5" r="D141" s="1"/>
  <c i="5" r="F141" s="1"/>
  <c i="5" r="H141"/>
  <c i="5" r="C141"/>
  <c i="12" r="K146"/>
  <c i="12" r="J146"/>
  <c i="12" r="D146" s="1"/>
  <c i="12" r="F146" s="1"/>
  <c i="20" l="1" r="AB72"/>
  <c i="20" r="AI72"/>
  <c i="20" r="AJ72"/>
  <c i="20" r="AK72"/>
  <c i="20" r="AL72"/>
  <c i="20" r="AM72"/>
  <c i="20" r="AN72"/>
  <c i="20" r="AO72"/>
  <c i="20" r="AP72"/>
  <c i="20" r="AQ72"/>
  <c i="20" r="AR72"/>
  <c i="20" r="AS72"/>
  <c i="20" r="AT72"/>
  <c i="20" r="BD73" s="1"/>
  <c i="20" r="AU72"/>
  <c i="20" r="AV72"/>
  <c i="20" r="AX72"/>
  <c i="20" r="AZ72"/>
  <c i="20" r="BA72"/>
  <c i="20" r="V72"/>
  <c i="20" r="AF72" s="1"/>
  <c i="20" r="U72"/>
  <c i="20" r="AE72" s="1"/>
  <c i="20" l="1" r="BE73"/>
  <c i="20" r="BC73"/>
  <c i="20" r="Y72"/>
  <c i="20" r="AD72"/>
  <c i="20" r="AA72"/>
  <c i="20" r="W72"/>
  <c i="20" r="AC72"/>
  <c i="20" r="AY72"/>
  <c i="20" r="X72"/>
  <c i="20" r="AW72"/>
  <c i="20" r="BB73" s="1"/>
  <c i="10" r="M145"/>
  <c i="10" r="L145"/>
  <c i="10" r="I145"/>
  <c i="10" r="C145"/>
  <c i="9" r="M145"/>
  <c i="9" r="L145"/>
  <c i="9" r="D145" s="1"/>
  <c i="9" r="G145" s="1"/>
  <c i="9" r="I144"/>
  <c i="9" r="C145"/>
  <c i="11" r="M145"/>
  <c i="11" r="L145"/>
  <c i="11" r="D145" s="1"/>
  <c i="11" r="G145" s="1"/>
  <c i="11" r="I144"/>
  <c i="11" r="C145"/>
  <c i="12" r="K145"/>
  <c i="12" r="J145"/>
  <c i="12" r="D145" s="1"/>
  <c i="12" r="F145" s="1"/>
  <c i="12" r="G144"/>
  <c i="12" r="C145"/>
  <c i="8" r="M140"/>
  <c i="8" r="L140"/>
  <c i="8" r="D140" s="1"/>
  <c i="8" r="G140" s="1"/>
  <c i="8" r="I140"/>
  <c i="8" r="C140"/>
  <c i="7" r="L140"/>
  <c i="7" r="K140"/>
  <c i="7" r="D140" s="1"/>
  <c i="7" r="F140" s="1"/>
  <c i="7" r="H140"/>
  <c i="7" r="C140"/>
  <c i="6" r="I139"/>
  <c i="6" r="C139"/>
  <c i="5" r="H140"/>
  <c i="5" r="C140"/>
  <c i="6" l="1" r="M138"/>
  <c i="6" r="M139"/>
  <c i="6" r="L139"/>
  <c i="6" r="D139" s="1"/>
  <c i="6" r="G139" s="1"/>
  <c i="5" r="K140"/>
  <c i="5" r="D140" s="1"/>
  <c i="5" r="F140" s="1"/>
  <c i="20" r="AB71"/>
  <c i="20" r="AI71"/>
  <c i="20" r="AJ71"/>
  <c i="20" r="AK71"/>
  <c i="20" r="AL71"/>
  <c i="20" r="AM71"/>
  <c i="20" r="AN71"/>
  <c i="20" r="AO71"/>
  <c i="20" r="AP71"/>
  <c i="20" r="AQ71"/>
  <c i="20" r="AR71"/>
  <c i="20" r="AS71"/>
  <c i="20" r="AT71"/>
  <c i="20" r="BD72" s="1"/>
  <c i="20" r="AU71"/>
  <c i="20" r="AV71"/>
  <c i="20" r="AX71"/>
  <c i="20" r="AZ71"/>
  <c i="20" r="BA71"/>
  <c i="20" r="V71"/>
  <c i="20" r="U71"/>
  <c i="20" r="AE71" s="1"/>
  <c i="20" l="1" r="AD71"/>
  <c i="20" r="AF71"/>
  <c i="20" r="BE72"/>
  <c i="20" r="BC72"/>
  <c i="20" r="AA71"/>
  <c i="20" r="W71"/>
  <c i="20" r="AC71"/>
  <c i="20" r="AY71"/>
  <c i="20" r="X71"/>
  <c i="20" r="AW71"/>
  <c i="20" r="BB72" s="1"/>
  <c i="20" r="Y71"/>
  <c i="10" r="M144"/>
  <c i="10" r="L144"/>
  <c i="10" r="D144" s="1"/>
  <c i="10" r="G144" s="1"/>
  <c i="10" r="I143"/>
  <c i="10" r="C144"/>
  <c i="9" r="M144"/>
  <c i="9" r="L144"/>
  <c i="9" r="D144" s="1"/>
  <c i="9" r="G144" s="1"/>
  <c i="9" r="I143"/>
  <c i="9" r="C144"/>
  <c i="11" r="M144"/>
  <c i="11" r="L144"/>
  <c i="11" r="D144" s="1"/>
  <c i="11" r="G144" s="1"/>
  <c i="11" r="I143"/>
  <c i="11" r="C144"/>
  <c i="12" r="K144"/>
  <c i="12" r="J144"/>
  <c i="12" r="D144" s="1"/>
  <c i="12" r="F144" s="1"/>
  <c i="12" r="G143"/>
  <c i="12" r="C144"/>
  <c i="8" r="L138"/>
  <c i="8" r="M138"/>
  <c i="8" r="L139"/>
  <c i="8" r="D139" s="1"/>
  <c i="8" r="G139" s="1"/>
  <c i="8" r="M139"/>
  <c i="8" r="I139"/>
  <c i="8" r="I138"/>
  <c i="8" r="D138"/>
  <c i="8" r="G138" s="1"/>
  <c i="8" r="C138"/>
  <c i="8" r="C139"/>
  <c i="7" r="L139"/>
  <c i="7" r="K139"/>
  <c i="7" r="D139" s="1"/>
  <c i="7" r="F139" s="1"/>
  <c i="7" r="H139"/>
  <c i="7" r="C139"/>
  <c i="6" r="I138"/>
  <c i="6" r="C138"/>
  <c i="6" r="L138"/>
  <c i="6" r="D138" s="1"/>
  <c i="6" r="G138" s="1"/>
  <c i="5" r="K139"/>
  <c i="5" r="D139" s="1"/>
  <c i="5" r="F139" s="1"/>
  <c i="5" r="H139"/>
  <c i="5" r="C139"/>
  <c i="20" l="1" r="AB70"/>
  <c i="20" r="AI70"/>
  <c i="20" r="AJ70"/>
  <c i="20" r="AK70"/>
  <c i="20" r="AL70"/>
  <c i="20" r="AM70"/>
  <c i="20" r="AN70"/>
  <c i="20" r="AO70"/>
  <c i="20" r="AP70"/>
  <c i="20" r="AQ70"/>
  <c i="20" r="AR70"/>
  <c i="20" r="AS70"/>
  <c i="20" r="AT70"/>
  <c i="20" r="BD71" s="1"/>
  <c i="20" r="AU70"/>
  <c i="20" r="AV70"/>
  <c i="20" r="AX70"/>
  <c i="20" r="AZ70"/>
  <c i="20" r="BA70"/>
  <c i="20" r="V70"/>
  <c i="20" r="AF70" s="1"/>
  <c i="20" r="U70"/>
  <c i="20" r="AE70" s="1"/>
  <c i="20" l="1" r="BE71"/>
  <c i="20" r="BC71"/>
  <c i="20" r="Y70"/>
  <c i="20" r="AD70"/>
  <c i="20" r="W70"/>
  <c i="20" r="AC70"/>
  <c i="20" r="X70"/>
  <c i="20" r="AA70"/>
  <c i="20" r="AW70"/>
  <c i="20" r="BB71" s="1"/>
  <c i="20" r="AY70"/>
  <c i="10" r="M143"/>
  <c i="10" r="L143"/>
  <c i="10" r="D143" s="1"/>
  <c i="10" r="G143" s="1"/>
  <c i="10" r="C143"/>
  <c i="9" r="M143"/>
  <c i="9" r="L143"/>
  <c i="9" r="D143" s="1"/>
  <c i="9" r="G143" s="1"/>
  <c i="9" r="C143"/>
  <c i="12" r="K143"/>
  <c i="12" r="J143"/>
  <c i="12" r="D143" s="1"/>
  <c i="12" r="F143" s="1"/>
  <c i="12" r="C143"/>
  <c i="11" r="C143"/>
  <c i="11" r="M143"/>
  <c i="11" r="L143"/>
  <c i="11" r="D143" s="1"/>
  <c i="11" r="G143" s="1"/>
  <c i="7" r="H138"/>
  <c i="6" r="C137"/>
  <c i="6" r="I137"/>
  <c i="6" r="M137"/>
  <c i="6" r="L137"/>
  <c i="6" r="D137" s="1"/>
  <c i="6" r="G137" s="1"/>
  <c i="5" r="K138"/>
  <c i="5" r="D138" s="1"/>
  <c i="5" r="F138" s="1"/>
  <c i="5" r="H138"/>
  <c i="5" r="C138"/>
  <c i="20" l="1" r="AB69"/>
  <c i="20" r="AI69"/>
  <c i="20" r="AJ69"/>
  <c i="20" r="AK69"/>
  <c i="20" r="AL69"/>
  <c i="20" r="AM69"/>
  <c i="20" r="AN69"/>
  <c i="20" r="AO69"/>
  <c i="20" r="AP69"/>
  <c i="20" r="AQ69"/>
  <c i="20" r="AR69"/>
  <c i="20" r="AS69"/>
  <c i="20" r="AT69"/>
  <c i="20" r="BD70" s="1"/>
  <c i="20" r="AU69"/>
  <c i="20" r="AV69"/>
  <c i="20" r="AX69"/>
  <c i="20" r="AZ69"/>
  <c i="20" r="BA69"/>
  <c i="20" r="V69"/>
  <c i="20" r="U69"/>
  <c i="20" r="AE69" s="1"/>
  <c i="7" r="L138"/>
  <c i="7" r="K138"/>
  <c i="7" r="D138" s="1"/>
  <c i="7" r="F138" s="1"/>
  <c i="7" r="C138"/>
  <c i="20" r="B69"/>
  <c i="20" r="B70"/>
  <c i="20" r="B71"/>
  <c i="20" r="B72"/>
  <c i="20" r="B73"/>
  <c i="20" l="1" r="AD69"/>
  <c i="20" r="AF69"/>
  <c i="20" r="BE70"/>
  <c i="20" r="BC70"/>
  <c i="20" r="W69"/>
  <c i="20" r="AC69"/>
  <c i="20" r="X69"/>
  <c i="20" r="AA69"/>
  <c i="20" r="BJ70"/>
  <c i="20" r="BH70"/>
  <c i="20" r="BJ73"/>
  <c i="20" r="BH73"/>
  <c i="20" r="BJ72"/>
  <c i="20" r="BH72"/>
  <c i="20" r="BJ69"/>
  <c i="20" r="BH69"/>
  <c i="20" r="BJ71"/>
  <c i="20" r="BH71"/>
  <c i="20" r="BI72"/>
  <c i="20" r="BG72"/>
  <c i="20" r="BI71"/>
  <c i="20" r="BG71"/>
  <c i="20" r="BI70"/>
  <c i="20" r="BG73"/>
  <c i="20" r="BI73"/>
  <c i="20" r="BI69"/>
  <c i="20" r="BG69"/>
  <c i="20" r="AY69"/>
  <c i="20" r="Y69"/>
  <c i="20" r="AW69"/>
  <c i="9" r="I142"/>
  <c i="11" r="I142"/>
  <c i="20" l="1" r="BK71"/>
  <c i="20" r="BK73"/>
  <c i="20" r="BK72"/>
  <c i="20" r="BK69"/>
  <c i="20" r="BG70"/>
  <c i="20" r="BK70" s="1"/>
  <c i="20" r="BB70"/>
  <c i="20" r="AB66"/>
  <c i="20" r="AI66"/>
  <c i="20" r="AJ66"/>
  <c i="20" r="AK66"/>
  <c i="20" r="AL66"/>
  <c i="20" r="AM66"/>
  <c i="20" r="AN66"/>
  <c i="20" r="AO66"/>
  <c i="20" r="AP66"/>
  <c i="20" r="AQ66"/>
  <c i="20" r="AR66"/>
  <c i="20" r="AS66"/>
  <c i="20" r="AT66"/>
  <c i="20" r="BD67" s="1"/>
  <c i="20" r="AU66"/>
  <c i="20" r="AV66"/>
  <c i="20" r="AX66"/>
  <c i="20" r="AZ66"/>
  <c i="20" r="BA66"/>
  <c i="20" r="AB67"/>
  <c i="20" r="AI67"/>
  <c i="20" r="AJ67"/>
  <c i="20" r="AK67"/>
  <c i="20" r="AL67"/>
  <c i="20" r="AM67"/>
  <c i="20" r="AN67"/>
  <c i="20" r="AO67"/>
  <c i="20" r="AP67"/>
  <c i="20" r="AQ67"/>
  <c i="20" r="AR67"/>
  <c i="20" r="AS67"/>
  <c i="20" r="AT67"/>
  <c i="20" r="BD68" s="1"/>
  <c i="20" r="AU67"/>
  <c i="20" r="AV67"/>
  <c i="20" r="AX67"/>
  <c i="20" r="AZ67"/>
  <c i="20" r="BA67"/>
  <c i="20" r="AB68"/>
  <c i="20" r="AI68"/>
  <c i="20" r="AJ68"/>
  <c i="20" r="AK68"/>
  <c i="20" r="AL68"/>
  <c i="20" r="AM68"/>
  <c i="20" r="AN68"/>
  <c i="20" r="AO68"/>
  <c i="20" r="AP68"/>
  <c i="20" r="AQ68"/>
  <c i="20" r="AR68"/>
  <c i="20" r="AS68"/>
  <c i="20" r="AT68"/>
  <c i="20" r="BD69" s="1"/>
  <c i="20" r="AU68"/>
  <c i="20" r="AV68"/>
  <c i="20" r="AX68"/>
  <c i="20" r="AZ68"/>
  <c i="20" r="BA68"/>
  <c i="20" r="U66"/>
  <c i="20" r="AE66" s="1"/>
  <c i="20" r="V66"/>
  <c i="20" r="U67"/>
  <c i="20" r="AE67" s="1"/>
  <c i="20" r="V67"/>
  <c i="20" r="U68"/>
  <c i="20" r="AE68" s="1"/>
  <c i="20" r="V68"/>
  <c i="20" r="AF68" s="1"/>
  <c i="8" r="M137"/>
  <c i="8" r="L137"/>
  <c i="8" r="D137" s="1"/>
  <c i="8" r="G137" s="1"/>
  <c i="8" r="I137"/>
  <c i="8" r="C137"/>
  <c i="12" r="K142"/>
  <c i="12" r="J142"/>
  <c i="12" r="D142" s="1"/>
  <c i="12" r="F142" s="1"/>
  <c i="12" r="G142"/>
  <c i="12" r="C142"/>
  <c i="10" r="M142"/>
  <c i="10" r="L142"/>
  <c i="9" r="M142"/>
  <c i="9" r="L142"/>
  <c i="9" r="D142" s="1"/>
  <c i="9" r="G142" s="1"/>
  <c i="10" r="I142"/>
  <c i="10" r="C142"/>
  <c i="9" r="C142"/>
  <c i="11" r="C142"/>
  <c i="11" r="M142"/>
  <c i="11" r="L142"/>
  <c i="11" r="D142" s="1"/>
  <c i="11" r="G142" s="1"/>
  <c i="7" r="L137"/>
  <c i="7" r="K137"/>
  <c i="7" r="D137" s="1"/>
  <c i="7" r="F137" s="1"/>
  <c i="7" r="H137"/>
  <c i="7" r="C137"/>
  <c i="6" r="I136"/>
  <c i="6" r="C136"/>
  <c i="6" r="M136"/>
  <c i="6" r="L136"/>
  <c i="6" r="D136" s="1"/>
  <c i="6" r="G136" s="1"/>
  <c i="5" r="L141"/>
  <c i="5" r="L140"/>
  <c i="5" r="L139"/>
  <c i="5" r="L138"/>
  <c i="5" r="L137"/>
  <c i="5" r="K137"/>
  <c i="5" r="D137" s="1"/>
  <c i="5" r="F137" s="1"/>
  <c i="5" r="H137"/>
  <c i="5" r="C137"/>
  <c i="20" l="1" r="AD66"/>
  <c i="20" r="AF66"/>
  <c i="20" r="AD67"/>
  <c i="20" r="AF67"/>
  <c i="20" r="BE68"/>
  <c i="20" r="BC68"/>
  <c i="20" r="BE69"/>
  <c i="20" r="BC69"/>
  <c i="20" r="BE67"/>
  <c i="20" r="BC67"/>
  <c i="20" r="W67"/>
  <c i="20" r="AC67"/>
  <c i="20" r="Y68"/>
  <c i="20" r="AD68"/>
  <c i="20" r="W68"/>
  <c i="20" r="AC68"/>
  <c i="20" r="W66"/>
  <c i="20" r="AC66"/>
  <c i="20" r="X67"/>
  <c i="20" r="AA67"/>
  <c i="20" r="X68"/>
  <c i="20" r="AA68"/>
  <c i="20" r="X66"/>
  <c i="20" r="AA66"/>
  <c i="20" r="AY66"/>
  <c i="20" r="AW68"/>
  <c i="20" r="BB69" s="1"/>
  <c i="20" r="AY68"/>
  <c i="20" r="Y66"/>
  <c i="20" r="AW66"/>
  <c i="20" r="BB67" s="1"/>
  <c i="20" r="AY67"/>
  <c i="20" r="Y67"/>
  <c i="20" r="AW67"/>
  <c i="20" r="BB68" s="1"/>
  <c i="11" r="I141"/>
  <c i="11" r="C141"/>
  <c i="9" r="I141"/>
  <c i="9" r="C141"/>
  <c i="10" r="I140"/>
  <c i="10" r="C141"/>
  <c i="10" r="L139"/>
  <c i="10" r="M139"/>
  <c i="10" r="L140"/>
  <c i="10" r="M140"/>
  <c i="10" r="L141"/>
  <c i="10" r="D141" s="1"/>
  <c i="10" r="G141" s="1"/>
  <c i="10" r="M141"/>
  <c i="9" r="L140"/>
  <c i="9" r="M140"/>
  <c i="9" r="M141"/>
  <c i="9" r="L141"/>
  <c i="11" r="M141"/>
  <c i="11" r="L141"/>
  <c i="11" r="D141" s="1"/>
  <c i="12" r="K141"/>
  <c i="12" r="J141"/>
  <c i="12" r="G141"/>
  <c i="12" r="C141"/>
  <c i="8" r="M136"/>
  <c i="8" r="L136"/>
  <c i="8" r="D136" s="1"/>
  <c i="8" r="G136" s="1"/>
  <c i="8" r="I136"/>
  <c i="8" r="C136"/>
  <c i="5" r="L136"/>
  <c i="5" r="K136"/>
  <c i="5" r="D136" s="1"/>
  <c i="5" r="F136" s="1"/>
  <c i="6" r="M135"/>
  <c i="6" r="L135"/>
  <c i="6" r="D135" s="1"/>
  <c i="6" r="G135" s="1"/>
  <c i="6" r="I135"/>
  <c i="6" r="C135"/>
  <c i="5" r="H136"/>
  <c i="5" r="C136"/>
  <c i="7" r="L136"/>
  <c i="7" r="K136"/>
  <c i="7" r="D136" s="1"/>
  <c i="7" r="F136" s="1"/>
  <c i="7" r="C136"/>
  <c i="7" r="H136"/>
  <c i="10" l="1" r="D140"/>
  <c i="10" r="G140" s="1"/>
  <c i="10" r="C140"/>
  <c i="10" r="I139"/>
  <c i="6" r="I134"/>
  <c i="6" r="C134"/>
  <c i="12" r="J140"/>
  <c i="12" r="D140" s="1"/>
  <c i="12" r="F140" s="1"/>
  <c i="12" r="K140"/>
  <c i="9" r="D140"/>
  <c i="9" r="G140" s="1"/>
  <c i="9" r="I139"/>
  <c i="9" r="C140"/>
  <c i="11" r="M140"/>
  <c i="11" r="L140"/>
  <c i="11" r="D140" s="1"/>
  <c i="11" r="G140" s="1"/>
  <c i="11" r="I139"/>
  <c i="11" r="C140"/>
  <c i="12" r="G139"/>
  <c i="12" r="C140"/>
  <c i="8" r="M135"/>
  <c i="8" r="L135"/>
  <c i="8" r="D135" s="1"/>
  <c i="8" r="G135" s="1"/>
  <c i="8" r="I135"/>
  <c i="8" r="C135"/>
  <c i="7" r="L135"/>
  <c i="7" r="K135"/>
  <c i="7" r="D135" s="1"/>
  <c i="7" r="F135" s="1"/>
  <c i="7" r="H135"/>
  <c i="7" r="C135"/>
  <c i="5" r="H135"/>
  <c i="6" r="M134"/>
  <c i="6" r="L134"/>
  <c i="6" r="D134" s="1"/>
  <c i="6" r="G134" s="1"/>
  <c i="5" r="L135"/>
  <c i="5" r="K135"/>
  <c i="5" r="D135" s="1"/>
  <c i="5" r="F135" s="1"/>
  <c i="5" r="C135"/>
  <c i="10" l="1" r="D139"/>
  <c i="10" r="G139" s="1"/>
  <c i="10" r="I138"/>
  <c i="10" r="C139"/>
  <c i="9" r="M139"/>
  <c i="9" r="L139"/>
  <c i="9" r="D139" s="1"/>
  <c i="9" r="G139" s="1"/>
  <c i="9" r="C139"/>
  <c i="11" r="M139"/>
  <c i="11" r="L139"/>
  <c i="11" r="D139" s="1"/>
  <c i="11" r="G139" s="1"/>
  <c i="11" r="C138"/>
  <c i="11" r="C139"/>
  <c i="12" r="K139"/>
  <c i="12" r="J139"/>
  <c i="12" r="D139" s="1"/>
  <c i="12" r="F139" s="1"/>
  <c i="12" r="C139"/>
  <c i="8" r="M134"/>
  <c i="8" r="L134"/>
  <c i="8" r="D134" s="1"/>
  <c i="8" r="G134" s="1"/>
  <c i="8" r="I134"/>
  <c i="8" r="C134"/>
  <c i="5" r="K134"/>
  <c i="5" r="L134"/>
  <c i="5" r="H134"/>
  <c i="6" r="L133"/>
  <c i="6" r="M133"/>
  <c i="6" r="I133"/>
  <c i="6" r="D133"/>
  <c i="6" r="G133" s="1"/>
  <c i="6" r="C133"/>
  <c i="7" r="L134"/>
  <c i="7" r="K134"/>
  <c i="7" r="D134" s="1"/>
  <c i="7" r="F134" s="1"/>
  <c i="7" r="H134"/>
  <c i="7" r="C134"/>
  <c i="5" r="D134"/>
  <c i="5" r="F134" s="1"/>
  <c i="5" r="C134"/>
  <c i="20" r="AB64"/>
  <c i="20" r="AI64"/>
  <c i="20" r="AJ64"/>
  <c i="20" r="AK64"/>
  <c i="20" r="AL64"/>
  <c i="20" r="AM64"/>
  <c i="20" r="AN64"/>
  <c i="20" r="AO64"/>
  <c i="20" r="AP64"/>
  <c i="20" r="AQ64"/>
  <c i="20" r="AR64"/>
  <c i="20" r="AS64"/>
  <c i="20" r="AT64"/>
  <c i="20" r="BD65" s="1"/>
  <c i="20" r="AU64"/>
  <c i="20" r="AV64"/>
  <c i="20" r="AX64"/>
  <c i="20" r="AZ64"/>
  <c i="20" r="BA64"/>
  <c i="20" r="AB65"/>
  <c i="20" r="AI65"/>
  <c i="20" r="AJ65"/>
  <c i="20" r="AK65"/>
  <c i="20" r="AL65"/>
  <c i="20" r="AM65"/>
  <c i="20" r="AN65"/>
  <c i="20" r="AO65"/>
  <c i="20" r="AP65"/>
  <c i="20" r="AQ65"/>
  <c i="20" r="AR65"/>
  <c i="20" r="AS65"/>
  <c i="20" r="AT65"/>
  <c i="20" r="BD66" s="1"/>
  <c i="20" r="AU65"/>
  <c i="20" r="AV65"/>
  <c i="20" r="AX65"/>
  <c i="20" r="AZ65"/>
  <c i="20" r="BA65"/>
  <c i="20" r="X8"/>
  <c i="20" r="Y8"/>
  <c i="20" r="X9"/>
  <c i="20" r="Y9"/>
  <c i="20" r="X10"/>
  <c i="20" r="Y10"/>
  <c i="20" r="X11"/>
  <c i="20" r="Y11"/>
  <c i="20" r="X12"/>
  <c i="20" r="Y12"/>
  <c i="20" r="X13"/>
  <c i="20" r="Y13"/>
  <c i="20" r="X14"/>
  <c i="20" r="Y14"/>
  <c i="20" r="X15"/>
  <c i="20" r="Y15"/>
  <c i="20" r="X16"/>
  <c i="20" r="Y16"/>
  <c i="20" r="X17"/>
  <c i="20" r="Y17"/>
  <c i="20" r="X18"/>
  <c i="20" r="Y18"/>
  <c i="20" r="X19"/>
  <c i="20" r="Y19"/>
  <c i="20" r="X20"/>
  <c i="20" r="Y20"/>
  <c i="20" r="X21"/>
  <c i="20" r="Y21"/>
  <c i="20" r="X22"/>
  <c i="20" r="Y22"/>
  <c i="20" r="X23"/>
  <c i="20" r="Y23"/>
  <c i="20" r="X24"/>
  <c i="20" r="Y24"/>
  <c i="20" r="X25"/>
  <c i="20" r="Y25"/>
  <c i="20" r="X26"/>
  <c i="20" r="Y26"/>
  <c i="20" r="X27"/>
  <c i="20" r="Y27"/>
  <c i="20" r="X28"/>
  <c i="20" r="Y28"/>
  <c i="20" r="X29"/>
  <c i="20" r="Y29"/>
  <c i="20" r="X30"/>
  <c i="20" r="Y30"/>
  <c i="20" r="X31"/>
  <c i="20" r="Y31"/>
  <c i="20" r="X32"/>
  <c i="20" r="Y32"/>
  <c i="20" r="X33"/>
  <c i="20" r="Y33"/>
  <c i="20" r="X39"/>
  <c i="20" r="X47"/>
  <c i="20" r="Y47"/>
  <c i="20" r="X48"/>
  <c i="20" r="Y48"/>
  <c i="20" r="X49"/>
  <c i="20" r="Y49"/>
  <c i="20" r="X50"/>
  <c i="20" r="Y50"/>
  <c i="20" r="X51"/>
  <c i="20" r="Y51"/>
  <c i="20" r="X52"/>
  <c i="20" r="Y52"/>
  <c i="20" r="Y7"/>
  <c i="20" r="X7"/>
  <c i="20" r="U64"/>
  <c i="20" r="AE64" s="1"/>
  <c i="20" r="V64"/>
  <c i="20" r="U65"/>
  <c i="20" r="AE65" s="1"/>
  <c i="20" r="V65"/>
  <c i="20" l="1" r="AD65"/>
  <c i="20" r="AF65"/>
  <c i="20" r="AD64"/>
  <c i="20" r="AF64"/>
  <c i="20" r="BE66"/>
  <c i="20" r="BC66"/>
  <c i="20" r="BE65"/>
  <c i="20" r="BC65"/>
  <c i="20" r="W65"/>
  <c i="20" r="AC65"/>
  <c i="20" r="W64"/>
  <c i="20" r="AC64"/>
  <c i="20" r="X65"/>
  <c i="20" r="AA65"/>
  <c i="20" r="X64"/>
  <c i="20" r="AA64"/>
  <c i="20" r="AW65"/>
  <c i="20" r="BB66" s="1"/>
  <c i="20" r="Y65"/>
  <c i="20" r="AY65"/>
  <c i="20" r="AY64"/>
  <c i="20" r="AW64"/>
  <c i="20" r="BB65" s="1"/>
  <c i="20" r="Y64"/>
  <c i="10" r="C138"/>
  <c i="9" r="I138"/>
  <c i="9" r="C138"/>
  <c i="11" r="I138"/>
  <c i="12" r="G138"/>
  <c i="10" l="1" r="L137"/>
  <c i="10" r="M137"/>
  <c i="10" r="L138"/>
  <c i="10" r="D138" s="1"/>
  <c i="10" r="G138" s="1"/>
  <c i="10" r="M138"/>
  <c i="10" r="I137"/>
  <c i="10" r="C137"/>
  <c i="9" r="C137"/>
  <c i="9" r="M138"/>
  <c i="9" r="L138"/>
  <c i="9" r="D138" s="1"/>
  <c i="9" r="G138" s="1"/>
  <c i="9" r="M137"/>
  <c i="9" r="L137"/>
  <c i="9" r="D137" s="1"/>
  <c i="9" r="G137" s="1"/>
  <c i="9" r="I137"/>
  <c i="11" r="M138"/>
  <c i="11" r="L138"/>
  <c i="11" r="M137"/>
  <c i="11" r="L137"/>
  <c i="11" r="I137"/>
  <c i="11" r="C137"/>
  <c i="8" r="L132"/>
  <c i="8" r="D132" s="1"/>
  <c i="8" r="G132" s="1"/>
  <c i="8" r="M132"/>
  <c i="8" r="L133"/>
  <c i="8" r="D133" s="1"/>
  <c i="8" r="G133" s="1"/>
  <c i="8" r="M133"/>
  <c i="8" r="I132"/>
  <c i="8" r="I133"/>
  <c i="8" r="C132"/>
  <c i="8" r="C133"/>
  <c i="6" r="I131"/>
  <c i="7" r="K132"/>
  <c i="7" r="D132" s="1"/>
  <c i="7" r="F132" s="1"/>
  <c i="7" r="L132"/>
  <c i="7" r="K133"/>
  <c i="7" r="L133"/>
  <c i="7" r="H133"/>
  <c i="7" r="C132"/>
  <c i="7" r="C133"/>
  <c i="5" r="L130"/>
  <c i="5" r="L131"/>
  <c i="5" r="L133"/>
  <c i="5" r="I133"/>
  <c i="5" r="K133" s="1"/>
  <c i="5" r="D133" s="1"/>
  <c i="5" r="F133" s="1"/>
  <c i="5" r="L132"/>
  <c i="5" r="K132"/>
  <c i="5" r="D132" s="1"/>
  <c i="5" r="F132" s="1"/>
  <c i="6" r="I132"/>
  <c i="6" r="C132"/>
  <c i="6" r="L131"/>
  <c i="6" r="D131" s="1"/>
  <c i="6" r="G131" s="1"/>
  <c i="6" r="M131"/>
  <c i="6" r="M132"/>
  <c i="6" r="J132"/>
  <c i="6" r="L132" s="1"/>
  <c i="6" r="D132" s="1"/>
  <c i="6" r="G132" s="1"/>
  <c i="6" r="C131"/>
  <c i="5" r="H133"/>
  <c i="12" r="K137"/>
  <c i="12" r="K138"/>
  <c i="12" r="G136"/>
  <c i="12" r="G137"/>
  <c i="12" r="C137"/>
  <c i="12" r="C138"/>
  <c i="12" r="J138"/>
  <c i="12" r="D138" s="1"/>
  <c i="12" r="F138" s="1"/>
  <c i="12" r="J137"/>
  <c i="5" r="H132"/>
  <c i="5" r="C132"/>
  <c i="5" r="C133"/>
  <c i="12" l="1" r="D137"/>
  <c i="12" r="F137" s="1"/>
  <c i="20" r="B68"/>
  <c i="20" r="B67"/>
  <c i="20" r="B66"/>
  <c i="20" r="B65"/>
  <c i="20" r="B64"/>
  <c i="20" l="1" r="BJ66"/>
  <c i="20" r="BH66"/>
  <c i="20" r="BJ67"/>
  <c i="20" r="BH67"/>
  <c i="20" r="BJ64"/>
  <c i="20" r="BH64"/>
  <c i="20" r="BJ68"/>
  <c i="20" r="BH68"/>
  <c i="20" r="BJ65"/>
  <c i="20" r="BH65"/>
  <c i="20" r="BI66"/>
  <c i="20" r="BG66"/>
  <c i="20" r="BI67"/>
  <c i="20" r="BG67"/>
  <c i="20" r="BI64"/>
  <c i="20" r="BG64"/>
  <c i="20" r="BI68"/>
  <c i="20" r="BG68"/>
  <c i="20" r="BG65"/>
  <c i="20" r="BI65"/>
  <c i="20" r="V63"/>
  <c i="20" r="AF63" s="1"/>
  <c i="20" r="U63"/>
  <c i="20" r="AE63" s="1"/>
  <c i="20" r="AB63"/>
  <c i="20" r="AI63"/>
  <c i="20" r="AJ63"/>
  <c i="20" r="AK63"/>
  <c i="20" r="AL63"/>
  <c i="20" r="AM63"/>
  <c i="20" r="AN63"/>
  <c i="20" r="AO63"/>
  <c i="20" r="AP63"/>
  <c i="20" r="AQ63"/>
  <c i="20" r="AR63"/>
  <c i="20" r="AS63"/>
  <c i="20" r="AT63"/>
  <c i="20" r="BD64" s="1"/>
  <c i="20" r="AU63"/>
  <c i="20" r="AV63"/>
  <c i="20" r="AX63"/>
  <c i="20" r="AZ63"/>
  <c i="20" r="BA63"/>
  <c i="6" r="M130"/>
  <c i="6" r="L130"/>
  <c i="6" r="D130" s="1"/>
  <c i="6" r="G130" s="1"/>
  <c i="6" r="I130"/>
  <c i="6" r="C129"/>
  <c i="6" r="C130"/>
  <c i="6" r="I128"/>
  <c i="8" r="I129"/>
  <c i="5" r="K131"/>
  <c i="5" r="D131" s="1"/>
  <c i="5" r="F131" s="1"/>
  <c i="5" r="H131"/>
  <c i="7" r="H131"/>
  <c i="7" r="L131"/>
  <c i="7" r="K131"/>
  <c i="8" r="I131"/>
  <c i="8" r="I130"/>
  <c i="8" r="M131"/>
  <c i="8" r="L131"/>
  <c i="8" r="D131" s="1"/>
  <c i="8" r="G131" s="1"/>
  <c i="8" r="M130"/>
  <c i="8" r="L130"/>
  <c i="8" r="D130" s="1"/>
  <c i="8" r="G130" s="1"/>
  <c i="8" r="C131"/>
  <c i="12" r="K136"/>
  <c i="12" r="J136"/>
  <c i="12" r="D136" s="1"/>
  <c i="12" r="F136" s="1"/>
  <c i="10" r="M136"/>
  <c i="10" r="L136"/>
  <c i="10" r="D136" s="1"/>
  <c i="10" r="G136" s="1"/>
  <c i="10" r="I136"/>
  <c i="10" r="C136"/>
  <c i="9" r="M136"/>
  <c i="9" r="L136"/>
  <c i="9" r="I136"/>
  <c i="9" r="C136"/>
  <c i="11" r="M136"/>
  <c i="11" r="L136"/>
  <c i="11" r="D136" s="1"/>
  <c i="11" r="G136" s="1"/>
  <c i="11" r="I135"/>
  <c i="11" r="C136"/>
  <c i="12" r="G135"/>
  <c i="12" r="C136"/>
  <c i="7" r="D131"/>
  <c i="7" r="F131" s="1"/>
  <c i="7" r="C131"/>
  <c i="5" r="C131"/>
  <c i="20" l="1" r="BK64"/>
  <c i="20" r="BK66"/>
  <c i="20" r="BK65"/>
  <c i="20" r="BK68"/>
  <c i="20" r="BK67"/>
  <c i="20" r="BE64"/>
  <c i="20" r="BC64"/>
  <c i="20" r="AA63"/>
  <c i="20" r="W63"/>
  <c i="20" r="AC63"/>
  <c i="20" r="Y63"/>
  <c i="20" r="AD63"/>
  <c i="20" r="AW63"/>
  <c i="20" r="BB64" s="1"/>
  <c i="20" r="AY63"/>
  <c i="20" r="X63"/>
  <c i="20" r="AQ62"/>
  <c i="20" r="AB62"/>
  <c i="20" r="AR62"/>
  <c i="20" r="V62"/>
  <c i="20" r="AN62"/>
  <c i="20" r="AV62"/>
  <c i="20" r="BA62"/>
  <c i="20" r="U62"/>
  <c i="20" r="AE62" s="1"/>
  <c i="20" r="AS62"/>
  <c i="20" r="AT62"/>
  <c i="20" r="BD63" s="1"/>
  <c i="20" r="AX62"/>
  <c i="20" l="1" r="AD62"/>
  <c i="20" r="AF62"/>
  <c i="20" r="BE63"/>
  <c i="20" r="BC63"/>
  <c i="20" r="W62"/>
  <c i="20" r="AC62"/>
  <c i="20" r="X62"/>
  <c i="20" r="AA62"/>
  <c i="20" r="AY62"/>
  <c i="20" r="AW62"/>
  <c i="20" r="BB63" s="1"/>
  <c i="20" r="Y62"/>
  <c i="20" r="AO62"/>
  <c i="20" r="AM62"/>
  <c i="20" r="AP62"/>
  <c i="20" r="AU62"/>
  <c i="20" r="AZ62"/>
  <c i="20" r="AL62"/>
  <c i="20" r="AK62"/>
  <c i="20" r="AJ62"/>
  <c i="20" r="AI62"/>
  <c i="20" r="AQ61"/>
  <c i="20" r="AB61"/>
  <c i="20" r="AS61"/>
  <c i="20" r="AT61"/>
  <c i="20" r="BD62" s="1"/>
  <c i="20" r="AV61"/>
  <c i="20" r="AX61"/>
  <c i="20" r="BA61"/>
  <c i="20" r="V61"/>
  <c i="20" r="AN61"/>
  <c i="20" r="U61"/>
  <c i="20" r="AE61" s="1"/>
  <c i="20" r="AR61"/>
  <c i="20" r="AO61"/>
  <c i="20" r="AL61"/>
  <c i="20" r="AU61"/>
  <c i="20" r="AZ61"/>
  <c i="20" r="AM61"/>
  <c i="20" r="AP61"/>
  <c i="20" r="AK61"/>
  <c i="20" r="AJ61"/>
  <c i="20" r="AI61"/>
  <c i="12" r="K135"/>
  <c i="12" r="J135"/>
  <c i="12" r="D135" s="1"/>
  <c i="12" r="F135" s="1"/>
  <c i="12" r="C135"/>
  <c i="11" r="M135"/>
  <c i="11" r="L135"/>
  <c i="11" r="D135" s="1"/>
  <c i="11" r="G135" s="1"/>
  <c i="11" r="I134"/>
  <c i="11" r="C135"/>
  <c i="9" r="M135"/>
  <c i="9" r="L135"/>
  <c i="9" r="D135" s="1"/>
  <c i="9" r="G135" s="1"/>
  <c i="9" r="I134"/>
  <c i="9" r="C135"/>
  <c i="10" r="M135"/>
  <c i="10" r="L135"/>
  <c i="10" r="I135"/>
  <c i="10" r="C135"/>
  <c i="7" r="L130"/>
  <c i="7" r="K130"/>
  <c i="7" r="H130"/>
  <c i="7" r="C130"/>
  <c i="6" r="I129"/>
  <c i="6" r="M129"/>
  <c i="6" r="L129"/>
  <c i="6" r="D129" s="1"/>
  <c i="6" r="G129" s="1"/>
  <c i="6" r="C128"/>
  <c i="8" r="C130"/>
  <c i="6" r="M128"/>
  <c i="6" r="L128"/>
  <c i="6" r="D128" s="1"/>
  <c i="6" r="G128" s="1"/>
  <c i="5" r="K130"/>
  <c i="5" r="D130" s="1"/>
  <c i="5" r="F130" s="1"/>
  <c i="5" r="H130"/>
  <c i="5" r="C130"/>
  <c i="20" l="1" r="AD61"/>
  <c i="20" r="AF61"/>
  <c i="20" r="BE62"/>
  <c i="20" r="BC62"/>
  <c i="20" r="W61"/>
  <c i="20" r="AC61"/>
  <c i="20" r="X61"/>
  <c i="20" r="AA61"/>
  <c i="20" r="AY61"/>
  <c i="20" r="AW61"/>
  <c i="20" r="BB62" s="1"/>
  <c i="20" r="Y61"/>
  <c i="20" r="V60"/>
  <c i="20" r="AF60" s="1"/>
  <c i="20" r="U60"/>
  <c i="20" r="AE60" s="1"/>
  <c i="8" r="M129"/>
  <c i="8" r="L129"/>
  <c i="8" r="D129" s="1"/>
  <c i="8" r="G129" s="1"/>
  <c i="8" r="M128"/>
  <c i="8" r="L128"/>
  <c i="8" r="D128" s="1"/>
  <c i="8" r="G128" s="1"/>
  <c i="10" r="L134"/>
  <c i="10" r="D134" s="1"/>
  <c i="10" r="G134" s="1"/>
  <c i="10" r="M134"/>
  <c i="10" r="I133"/>
  <c i="10" r="C134"/>
  <c i="9" r="I133"/>
  <c i="9" r="C134"/>
  <c i="9" r="L134"/>
  <c i="9" r="D134" s="1"/>
  <c i="9" r="G134" s="1"/>
  <c i="9" r="M134"/>
  <c i="8" r="I128"/>
  <c i="8" r="C128"/>
  <c i="8" r="C129"/>
  <c i="7" r="H128"/>
  <c i="7" r="C129"/>
  <c i="7" r="L129"/>
  <c i="7" r="K129"/>
  <c i="7" r="D129" s="1"/>
  <c i="7" r="F129" s="1"/>
  <c i="11" r="M134"/>
  <c i="11" r="L134"/>
  <c i="11" r="D134" s="1"/>
  <c i="11" r="G134" s="1"/>
  <c i="11" r="I133"/>
  <c i="11" r="C134"/>
  <c i="12" r="K134"/>
  <c i="12" r="J134"/>
  <c i="12" r="D134" s="1"/>
  <c i="12" r="F134" s="1"/>
  <c i="12" r="G134"/>
  <c i="12" r="C134"/>
  <c i="5" r="C129"/>
  <c i="5" r="H129"/>
  <c i="5" r="K129"/>
  <c i="5" r="D129" s="1"/>
  <c i="5" r="F129" s="1"/>
  <c i="5" r="L129"/>
  <c i="20" l="1" r="W60"/>
  <c i="20" r="AC60"/>
  <c i="20" r="Y60"/>
  <c i="20" r="AD60"/>
  <c i="20" r="X60"/>
  <c i="20" r="AA60"/>
  <c i="20" r="AB60"/>
  <c i="20" r="AI60"/>
  <c i="20" r="AJ60"/>
  <c i="20" r="AK60"/>
  <c i="20" r="AL60"/>
  <c i="20" r="AM60"/>
  <c i="20" r="AN60"/>
  <c i="20" r="AO60"/>
  <c i="20" r="AP60"/>
  <c i="20" r="AQ60"/>
  <c i="20" r="AR60"/>
  <c i="20" r="AS60"/>
  <c i="20" r="AT60"/>
  <c i="20" r="BD61" s="1"/>
  <c i="20" r="AU60"/>
  <c i="20" r="AV60"/>
  <c i="20" r="AW60"/>
  <c i="20" r="BB61" s="1"/>
  <c i="20" r="AX60"/>
  <c i="20" r="AY60"/>
  <c i="20" r="AZ60"/>
  <c i="20" r="BA60"/>
  <c i="20" r="B59"/>
  <c i="20" r="B60"/>
  <c i="20" r="B61"/>
  <c i="20" r="B62"/>
  <c i="20" r="B63"/>
  <c i="10" r="M133"/>
  <c i="10" r="L133"/>
  <c i="10" r="D133" s="1"/>
  <c i="10" r="G133" s="1"/>
  <c i="10" r="C133"/>
  <c i="9" r="M133"/>
  <c i="9" r="L133"/>
  <c i="9" r="D133" s="1"/>
  <c i="9" r="G133" s="1"/>
  <c i="9" r="C133"/>
  <c i="12" r="K133"/>
  <c i="12" r="J133"/>
  <c i="12" r="D133" s="1"/>
  <c i="12" r="F133" s="1"/>
  <c i="12" r="G133"/>
  <c i="12" r="C133"/>
  <c i="11" r="C133"/>
  <c i="11" r="M133"/>
  <c i="11" r="L133"/>
  <c i="11" r="D133" s="1"/>
  <c i="11" r="G133" s="1"/>
  <c i="7" r="L128"/>
  <c i="7" r="K128"/>
  <c i="7" r="D128" s="1"/>
  <c i="7" r="F128" s="1"/>
  <c i="7" r="C128"/>
  <c i="6" r="I127"/>
  <c i="6" r="C127"/>
  <c i="6" r="M127"/>
  <c i="6" r="L127"/>
  <c i="6" r="D127" s="1"/>
  <c i="6" r="G127" s="1"/>
  <c i="5" r="L128"/>
  <c i="5" r="K128"/>
  <c i="5" r="D128" s="1"/>
  <c i="5" r="F128" s="1"/>
  <c i="5" r="H128"/>
  <c i="5" r="C128"/>
  <c i="20" r="AQ59"/>
  <c i="20" r="AB59"/>
  <c i="20" r="V59"/>
  <c i="20" r="AN59"/>
  <c i="20" r="AV59"/>
  <c i="20" r="BA59"/>
  <c i="20" r="U59"/>
  <c i="20" r="AE59" s="1"/>
  <c i="20" r="AS59"/>
  <c i="20" r="AT59"/>
  <c i="20" r="BD60" s="1"/>
  <c i="20" r="AX59"/>
  <c i="20" r="AR59"/>
  <c i="20" r="AO59"/>
  <c i="20" r="AM59"/>
  <c i="20" r="AP59"/>
  <c i="20" r="AU59"/>
  <c i="20" r="AZ59"/>
  <c i="20" r="AL59"/>
  <c i="20" r="AK59"/>
  <c i="20" r="AJ59"/>
  <c i="20" r="AI59"/>
  <c i="20" l="1" r="AD59"/>
  <c i="20" r="AF59"/>
  <c i="20" r="BE61"/>
  <c i="20" r="BC61"/>
  <c i="20" r="BE60"/>
  <c i="20" r="BC60"/>
  <c i="20" r="W59"/>
  <c i="20" r="AC59"/>
  <c i="20" r="X59"/>
  <c i="20" r="AA59"/>
  <c i="20" r="BJ60"/>
  <c i="20" r="BH60"/>
  <c i="20" r="BJ62"/>
  <c i="20" r="BH62"/>
  <c i="20" r="BJ61"/>
  <c i="20" r="BH61"/>
  <c i="20" r="BJ63"/>
  <c i="20" r="BH63"/>
  <c i="20" r="BJ59"/>
  <c i="20" r="BH59"/>
  <c i="20" r="BI62"/>
  <c i="20" r="BG62"/>
  <c i="20" r="BG61"/>
  <c i="20" r="BI61"/>
  <c i="20" r="BI60"/>
  <c i="20" r="BI63"/>
  <c i="20" r="BG63"/>
  <c i="20" r="BG59"/>
  <c i="20" r="BI59"/>
  <c i="20" r="AW59"/>
  <c i="20" r="Y59"/>
  <c i="20" r="AY59"/>
  <c i="10" r="I132"/>
  <c i="11" r="I132"/>
  <c i="9" r="I132"/>
  <c i="12" r="G132"/>
  <c i="20" l="1" r="BK63"/>
  <c i="20" r="BK62"/>
  <c i="20" r="BK61"/>
  <c i="20" r="BK59"/>
  <c i="20" r="BG60"/>
  <c i="20" r="BK60" s="1"/>
  <c i="20" r="BB60"/>
  <c i="10" r="M132"/>
  <c i="10" r="L132"/>
  <c i="10" r="D132" s="1"/>
  <c i="10" r="G132" s="1"/>
  <c i="10" r="I131"/>
  <c i="10" r="C132"/>
  <c i="9" r="M132"/>
  <c i="9" r="L132"/>
  <c i="9" r="D132" s="1"/>
  <c i="9" r="G132" s="1"/>
  <c i="9" r="I131"/>
  <c i="9" r="C132"/>
  <c i="11" r="M132"/>
  <c i="11" r="L132"/>
  <c i="11" r="D132" s="1"/>
  <c i="11" r="G132" s="1"/>
  <c i="11" r="C132"/>
  <c i="12" r="K132"/>
  <c i="12" r="J132"/>
  <c i="12" r="D132" s="1"/>
  <c i="12" r="F132" s="1"/>
  <c i="12" r="C132"/>
  <c i="8" r="M127"/>
  <c i="8" r="L127"/>
  <c i="8" r="D127" s="1"/>
  <c i="8" r="G127" s="1"/>
  <c i="8" r="I127"/>
  <c i="8" r="C127"/>
  <c i="7" r="L127"/>
  <c i="7" r="K127"/>
  <c i="7" r="D127" s="1"/>
  <c i="7" r="F127" s="1"/>
  <c i="7" r="H127"/>
  <c i="7" r="C127"/>
  <c i="6" r="M126"/>
  <c i="6" r="L126"/>
  <c i="6" r="D126" s="1"/>
  <c i="6" r="G126" s="1"/>
  <c i="6" r="I126"/>
  <c i="6" r="C126"/>
  <c i="5" r="L125"/>
  <c i="5" r="L126"/>
  <c i="5" r="L127"/>
  <c i="5" r="K127"/>
  <c i="5" r="D127" s="1"/>
  <c i="5" r="F127" s="1"/>
  <c i="5" r="H127"/>
  <c i="5" r="C127"/>
  <c i="20" l="1" r="AV8"/>
  <c i="20" r="AV9"/>
  <c i="20" r="AV10"/>
  <c i="20" r="AV11"/>
  <c i="20" r="AV12"/>
  <c i="20" r="AV13"/>
  <c i="20" r="AV14"/>
  <c i="20" r="AV15"/>
  <c i="20" r="AV16"/>
  <c i="20" r="AV17"/>
  <c i="20" r="AV18"/>
  <c i="20" r="AV19"/>
  <c i="20" r="AV20"/>
  <c i="20" r="AV21"/>
  <c i="20" r="AV22"/>
  <c i="20" r="AV23"/>
  <c i="20" r="AV24"/>
  <c i="20" r="AV25"/>
  <c i="20" r="AV26"/>
  <c i="20" r="AV27"/>
  <c i="20" r="AV28"/>
  <c i="20" r="AV29"/>
  <c i="20" r="AV30"/>
  <c i="20" r="AV31"/>
  <c i="20" r="AV32"/>
  <c i="20" r="AV33"/>
  <c i="20" r="AV34"/>
  <c i="20" r="AV35"/>
  <c i="20" r="AV36"/>
  <c i="20" r="AV37"/>
  <c i="20" r="AV38"/>
  <c i="20" r="AV39"/>
  <c i="20" r="AV40"/>
  <c i="20" r="AV41"/>
  <c i="20" r="AV42"/>
  <c i="20" r="AV43"/>
  <c i="20" r="AV44"/>
  <c i="20" r="AV45"/>
  <c i="20" r="AV46"/>
  <c i="20" r="AV47"/>
  <c i="20" r="AV48"/>
  <c i="20" r="AV49"/>
  <c i="20" r="AV50"/>
  <c i="20" r="AV51"/>
  <c i="20" r="AV52"/>
  <c i="20" r="AV53"/>
  <c i="20" r="AV54"/>
  <c i="20" r="AV55"/>
  <c i="20" r="AV56"/>
  <c i="20" r="AV57"/>
  <c i="20" r="AV58"/>
  <c i="20" r="AV7"/>
  <c i="20" r="V58"/>
  <c i="20" r="AF58" s="1"/>
  <c i="20" r="U58"/>
  <c i="20" r="AE58" s="1"/>
  <c i="20" r="AB58"/>
  <c i="20" r="AI58"/>
  <c i="20" r="AJ58"/>
  <c i="20" r="AK58"/>
  <c i="20" r="AL58"/>
  <c i="20" r="AM58"/>
  <c i="20" r="AN58"/>
  <c i="20" r="AO58"/>
  <c i="20" r="AP58"/>
  <c i="20" r="AQ58"/>
  <c i="20" r="AR58"/>
  <c i="20" r="AS58"/>
  <c i="20" r="AT58"/>
  <c i="20" r="BD59" s="1"/>
  <c i="20" r="AU58"/>
  <c i="20" r="AX58"/>
  <c i="20" r="AZ58"/>
  <c i="20" r="BA58"/>
  <c i="20" l="1" r="BE59"/>
  <c i="20" r="BC59"/>
  <c i="20" r="W58"/>
  <c i="20" r="AC58"/>
  <c i="20" r="Y58"/>
  <c i="20" r="AD58"/>
  <c i="20" r="AA58"/>
  <c i="20" r="AY58"/>
  <c i="20" r="X58"/>
  <c i="20" r="AW58"/>
  <c i="20" r="BB59" s="1"/>
  <c i="10" r="M131"/>
  <c i="10" r="L131"/>
  <c i="10" r="D131" s="1"/>
  <c i="10" r="G131" s="1"/>
  <c i="10" r="I130"/>
  <c i="10" r="C131"/>
  <c i="9" r="L131"/>
  <c i="9" r="D131" s="1"/>
  <c i="9" r="G131" s="1"/>
  <c i="9" r="M131"/>
  <c i="9" r="I130"/>
  <c i="9" r="C131"/>
  <c i="11" r="L131"/>
  <c i="11" r="F130" s="1"/>
  <c i="11" r="M131"/>
  <c i="11" r="I131"/>
  <c i="11" r="C131"/>
  <c i="12" r="K131"/>
  <c i="12" r="J131"/>
  <c i="12" r="D131" s="1"/>
  <c i="12" r="F131" s="1"/>
  <c i="12" r="G131"/>
  <c i="12" r="G130"/>
  <c i="12" r="C131"/>
  <c i="7" r="H126"/>
  <c i="8" r="M126"/>
  <c i="8" r="L126"/>
  <c i="8" r="D126" s="1"/>
  <c i="8" r="G126" s="1"/>
  <c i="8" r="I126"/>
  <c i="8" r="C126"/>
  <c i="6" r="I125"/>
  <c i="6" r="C125"/>
  <c i="6" r="M125"/>
  <c i="6" r="L125"/>
  <c i="6" r="D125" s="1"/>
  <c i="6" r="G125" s="1"/>
  <c i="5" r="K126"/>
  <c i="5" r="D126" s="1"/>
  <c i="5" r="F126" s="1"/>
  <c i="5" r="H126"/>
  <c i="5" r="C126"/>
  <c i="11" l="1" r="D131"/>
  <c i="11" r="G131" s="1"/>
  <c i="11" r="I130"/>
  <c i="20" r="V57"/>
  <c i="20" r="AF57" s="1"/>
  <c i="20" r="U57"/>
  <c i="20" r="AE57" s="1"/>
  <c i="7" r="L126"/>
  <c i="7" r="K126"/>
  <c i="7" r="D126" s="1"/>
  <c i="7" r="F126" s="1"/>
  <c i="7" r="C126"/>
  <c i="20" l="1" r="W57"/>
  <c i="20" r="AC57"/>
  <c i="20" r="Y57"/>
  <c i="20" r="AD57"/>
  <c i="20" r="X57"/>
  <c i="20" r="AA57"/>
  <c i="20" r="AB57"/>
  <c i="20" r="AI57"/>
  <c i="20" r="AJ57"/>
  <c i="20" r="AK57"/>
  <c i="20" r="AL57"/>
  <c i="20" r="AM57"/>
  <c i="20" r="AN57"/>
  <c i="20" r="AO57"/>
  <c i="20" r="AP57"/>
  <c i="20" r="AQ57"/>
  <c i="20" r="AR57"/>
  <c i="20" r="AS57"/>
  <c i="20" r="AT57"/>
  <c i="20" r="BD58" s="1"/>
  <c i="20" r="AU57"/>
  <c i="20" r="AW57"/>
  <c i="20" r="BB58" s="1"/>
  <c i="20" r="AX57"/>
  <c i="20" r="AY57"/>
  <c i="20" r="AZ57"/>
  <c i="20" r="BA57"/>
  <c i="20" l="1" r="BE58"/>
  <c i="20" r="BC58"/>
  <c i="6" r="I124"/>
  <c i="6" r="C124"/>
  <c i="7" r="L125"/>
  <c i="7" r="K125"/>
  <c i="7" r="D125" s="1"/>
  <c i="7" r="F125" s="1"/>
  <c i="12" r="K130"/>
  <c i="12" r="J130"/>
  <c i="12" r="D130" s="1"/>
  <c i="12" r="F130" s="1"/>
  <c i="12" r="G129"/>
  <c i="12" r="C130"/>
  <c i="8" r="M125"/>
  <c i="8" r="L125"/>
  <c i="8" r="D125" s="1"/>
  <c i="8" r="G125" s="1"/>
  <c i="8" r="I125"/>
  <c i="8" r="C125"/>
  <c i="10" r="M130"/>
  <c i="10" r="L130"/>
  <c i="10" r="D130" s="1"/>
  <c i="10" r="G130" s="1"/>
  <c i="10" r="I129"/>
  <c i="10" r="C130"/>
  <c i="9" r="M130"/>
  <c i="9" r="L130"/>
  <c i="9" r="D130" s="1"/>
  <c i="9" r="G130" s="1"/>
  <c i="9" r="I129"/>
  <c i="9" r="C130"/>
  <c i="11" r="M130"/>
  <c i="11" r="L130"/>
  <c i="11" r="D130" s="1"/>
  <c i="11" r="G130" s="1"/>
  <c i="11" r="C130"/>
  <c i="7" r="H125"/>
  <c i="7" r="C125"/>
  <c i="6" r="M124"/>
  <c i="6" r="L124"/>
  <c i="6" r="D124" s="1"/>
  <c i="6" r="G124" s="1"/>
  <c i="5" r="H125"/>
  <c i="5" r="K125"/>
  <c i="5" r="D125" s="1"/>
  <c i="5" r="F125" s="1"/>
  <c i="5" r="C125"/>
  <c i="20" l="1" r="U56"/>
  <c i="20" r="AE56" s="1"/>
  <c i="20" r="V56"/>
  <c i="20" r="AF56" s="1"/>
  <c i="20" r="AB56"/>
  <c i="20" r="AI56"/>
  <c i="20" r="AJ56"/>
  <c i="20" r="AK56"/>
  <c i="20" r="AL56"/>
  <c i="20" r="AM56"/>
  <c i="20" r="AN56"/>
  <c i="20" r="AO56"/>
  <c i="20" r="AP56"/>
  <c i="20" r="AQ56"/>
  <c i="20" r="AR56"/>
  <c i="20" r="AS56"/>
  <c i="20" r="AT56"/>
  <c i="20" r="BD57" s="1"/>
  <c i="20" r="AU56"/>
  <c i="20" r="AX56"/>
  <c i="20" r="AZ56"/>
  <c i="20" r="BA56"/>
  <c i="20" l="1" r="BE57"/>
  <c i="20" r="BC57"/>
  <c i="20" r="Y56"/>
  <c i="20" r="AD56"/>
  <c i="20" r="W56"/>
  <c i="20" r="AC56"/>
  <c i="20" r="X56"/>
  <c i="20" r="AA56"/>
  <c i="20" r="AY56"/>
  <c i="20" r="AW56"/>
  <c i="20" r="BB57" s="1"/>
  <c i="10" r="M129"/>
  <c i="10" r="L129"/>
  <c i="10" r="D129" s="1"/>
  <c i="10" r="G129" s="1"/>
  <c i="10" r="C129"/>
  <c i="11" r="M129"/>
  <c i="11" r="L129"/>
  <c i="11" r="I129"/>
  <c i="11" r="C129"/>
  <c i="6" r="I123"/>
  <c i="6" r="C123"/>
  <c i="7" r="K124"/>
  <c i="7" r="D124" s="1"/>
  <c i="7" r="F124" s="1"/>
  <c i="7" r="L124"/>
  <c i="7" r="H124"/>
  <c i="7" r="C124"/>
  <c i="8" r="I124"/>
  <c i="8" r="C124"/>
  <c i="8" r="M124"/>
  <c i="8" r="L124"/>
  <c i="8" r="D124" s="1"/>
  <c i="8" r="G124" s="1"/>
  <c i="9" r="M129"/>
  <c i="9" r="L129"/>
  <c i="9" r="D129" s="1"/>
  <c i="9" r="G129" s="1"/>
  <c i="9" r="C129"/>
  <c i="12" r="K128"/>
  <c i="12" r="K129"/>
  <c i="12" r="J129"/>
  <c i="12" r="D129" s="1"/>
  <c i="12" r="F129" s="1"/>
  <c i="12" r="G128"/>
  <c i="12" r="C129"/>
  <c i="6" r="M123"/>
  <c i="6" r="L123"/>
  <c i="6" r="D123" s="1"/>
  <c i="6" r="G123" s="1"/>
  <c i="5" r="L123"/>
  <c i="5" r="L124"/>
  <c i="5" r="K124"/>
  <c i="5" r="D124" s="1"/>
  <c i="5" r="F124" s="1"/>
  <c i="5" r="H124"/>
  <c i="5" r="C124"/>
  <c i="20" l="1" r="U55"/>
  <c i="20" r="AE55" s="1"/>
  <c i="20" r="V55"/>
  <c i="20" r="AF55" s="1"/>
  <c i="20" l="1" r="Y55"/>
  <c i="20" r="AD55"/>
  <c i="20" r="W55"/>
  <c i="20" r="AC55"/>
  <c i="20" r="X55"/>
  <c i="20" r="AA55"/>
  <c i="20" r="AB55"/>
  <c i="20" r="AI55"/>
  <c i="20" r="AJ55"/>
  <c i="20" r="AK55"/>
  <c i="20" r="AL55"/>
  <c i="20" r="AM55"/>
  <c i="20" r="AN55"/>
  <c i="20" r="AO55"/>
  <c i="20" r="AP55"/>
  <c i="20" r="AQ55"/>
  <c i="20" r="AR55"/>
  <c i="20" r="AS55"/>
  <c i="20" r="AT55"/>
  <c i="20" r="BD56" s="1"/>
  <c i="20" r="AU55"/>
  <c i="20" r="AW55"/>
  <c i="20" r="BB56" s="1"/>
  <c i="20" r="AX55"/>
  <c i="20" r="AY55"/>
  <c i="20" r="AZ55"/>
  <c i="20" r="BA55"/>
  <c i="20" l="1" r="BE56"/>
  <c i="20" r="BC56"/>
  <c i="10" r="M128"/>
  <c i="10" r="L128"/>
  <c i="10" r="D128" s="1"/>
  <c i="10" r="G128" s="1"/>
  <c i="10" r="I128"/>
  <c i="10" r="C128"/>
  <c i="9" r="M128"/>
  <c i="9" r="L128"/>
  <c i="9" r="D128" s="1"/>
  <c i="9" r="G128" s="1"/>
  <c i="9" r="I128"/>
  <c i="9" r="C128"/>
  <c i="11" r="M128"/>
  <c i="11" r="L128"/>
  <c i="11" r="D128" s="1"/>
  <c i="11" r="G128" s="1"/>
  <c i="11" r="C128"/>
  <c i="8" r="M123"/>
  <c i="8" r="L123"/>
  <c i="8" r="D123" s="1"/>
  <c i="8" r="G123" s="1"/>
  <c i="8" r="I123"/>
  <c i="8" r="C123"/>
  <c i="7" r="L123"/>
  <c i="7" r="K123"/>
  <c i="7" r="D123" s="1"/>
  <c i="7" r="F123" s="1"/>
  <c i="7" r="H123"/>
  <c i="7" r="C123"/>
  <c i="6" r="M122"/>
  <c i="6" r="L122"/>
  <c i="6" r="D122" s="1"/>
  <c i="6" r="G122" s="1"/>
  <c i="6" r="I122"/>
  <c i="6" r="C122"/>
  <c i="5" r="K123"/>
  <c i="5" r="D123" s="1"/>
  <c i="5" r="F123" s="1"/>
  <c i="5" r="H123"/>
  <c i="5" r="C123"/>
  <c i="12" r="J128"/>
  <c i="12" r="D128" s="1"/>
  <c i="12" r="F128" s="1"/>
  <c i="12" r="C128"/>
  <c i="20" l="1" r="U54"/>
  <c i="20" r="AE54" s="1"/>
  <c i="20" r="V54"/>
  <c i="20" r="AB54"/>
  <c i="20" r="AI54"/>
  <c i="20" r="AJ54"/>
  <c i="20" r="AK54"/>
  <c i="20" r="AL54"/>
  <c i="20" r="AM54"/>
  <c i="20" r="AN54"/>
  <c i="20" r="AO54"/>
  <c i="20" r="AP54"/>
  <c i="20" r="AQ54"/>
  <c i="20" r="AR54"/>
  <c i="20" r="AS54"/>
  <c i="20" r="AT54"/>
  <c i="20" r="BD55" s="1"/>
  <c i="20" r="AU54"/>
  <c i="20" r="AX54"/>
  <c i="20" r="AZ54"/>
  <c i="20" r="BA54"/>
  <c i="20" r="B54"/>
  <c i="20" r="B55"/>
  <c i="20" r="B56"/>
  <c i="20" r="B57"/>
  <c i="20" r="B58"/>
  <c i="20" l="1" r="AD54"/>
  <c i="20" r="AF54"/>
  <c i="20" r="BE55"/>
  <c i="20" r="BC55"/>
  <c i="20" r="W54"/>
  <c i="20" r="AC54"/>
  <c i="20" r="AA54"/>
  <c i="20" r="BJ58"/>
  <c i="20" r="BH58"/>
  <c i="20" r="BJ54"/>
  <c i="20" r="BH54"/>
  <c i="20" r="BJ55"/>
  <c i="20" r="BH55"/>
  <c i="20" r="BJ57"/>
  <c i="20" r="BH57"/>
  <c i="20" r="BJ56"/>
  <c i="20" r="BH56"/>
  <c i="20" r="BI54"/>
  <c i="20" r="BG54"/>
  <c i="20" r="BI57"/>
  <c i="20" r="BG57"/>
  <c i="20" r="BI56"/>
  <c i="20" r="BG56"/>
  <c i="20" r="BI58"/>
  <c i="20" r="BG58"/>
  <c i="20" r="BI55"/>
  <c i="20" r="AW54"/>
  <c i="20" r="Y54"/>
  <c i="20" r="AY54"/>
  <c i="20" r="X54"/>
  <c i="10" r="M127"/>
  <c i="10" r="L127"/>
  <c i="10" r="D127" s="1"/>
  <c i="10" r="G127" s="1"/>
  <c i="10" r="I127"/>
  <c i="10" r="C127"/>
  <c i="9" r="M127"/>
  <c i="9" r="L127"/>
  <c i="9" r="I127"/>
  <c i="9" r="C127"/>
  <c i="11" r="M127"/>
  <c i="11" r="L127"/>
  <c i="11" r="I127"/>
  <c i="11" r="C127"/>
  <c i="12" r="J127"/>
  <c i="12" r="G127"/>
  <c i="12" r="C127"/>
  <c i="8" r="M122"/>
  <c i="8" r="L122"/>
  <c i="8" r="D122" s="1"/>
  <c i="8" r="G122" s="1"/>
  <c i="8" r="I122"/>
  <c i="8" r="C122"/>
  <c i="7" r="L119"/>
  <c i="7" r="L120"/>
  <c i="7" r="L121"/>
  <c i="7" r="K119"/>
  <c i="7" r="K120"/>
  <c i="7" r="K121"/>
  <c i="7" r="K122"/>
  <c i="7" r="D122" s="1"/>
  <c i="7" r="F122" s="1"/>
  <c i="7" r="L122"/>
  <c i="7" r="H122"/>
  <c i="7" r="C122"/>
  <c i="6" r="C121"/>
  <c i="6" r="I121"/>
  <c i="6" r="M121"/>
  <c i="6" r="L121"/>
  <c i="6" r="D121" s="1"/>
  <c i="6" r="G121" s="1"/>
  <c i="5" r="L122"/>
  <c i="5" r="K122"/>
  <c i="5" r="D122" s="1"/>
  <c i="5" r="F122" s="1"/>
  <c i="5" r="H122"/>
  <c i="5" r="C122"/>
  <c i="20" l="1" r="BK54"/>
  <c i="20" r="BK56"/>
  <c i="20" r="BK58"/>
  <c i="20" r="BK57"/>
  <c i="20" r="BG55"/>
  <c i="20" r="BK55" s="1"/>
  <c i="20" r="BB55"/>
  <c i="20" r="V53"/>
  <c i="20" r="AF53" s="1"/>
  <c i="20" r="U53"/>
  <c i="20" r="AE53" s="1"/>
  <c i="20" r="AP9"/>
  <c i="20" r="AP10"/>
  <c i="20" r="AP11"/>
  <c i="20" r="AP12"/>
  <c i="20" r="AP13"/>
  <c i="20" r="AP14"/>
  <c i="20" r="AP15"/>
  <c i="20" r="AP16"/>
  <c i="20" r="AP17"/>
  <c i="20" r="AP18"/>
  <c i="20" r="AP19"/>
  <c i="20" r="AP20"/>
  <c i="20" r="AP21"/>
  <c i="20" r="AP22"/>
  <c i="20" r="AP23"/>
  <c i="20" r="AP24"/>
  <c i="20" r="AP25"/>
  <c i="20" r="AP26"/>
  <c i="20" r="AP27"/>
  <c i="20" r="AP28"/>
  <c i="20" r="AP29"/>
  <c i="20" r="AP30"/>
  <c i="20" r="AP31"/>
  <c i="20" r="AP32"/>
  <c i="20" r="AP33"/>
  <c i="20" r="AP34"/>
  <c i="20" r="AP35"/>
  <c i="20" r="AP36"/>
  <c i="20" r="AP37"/>
  <c i="20" r="AP38"/>
  <c i="20" r="AP39"/>
  <c i="20" r="AP40"/>
  <c i="20" r="AP41"/>
  <c i="20" r="AP42"/>
  <c i="20" r="AP43"/>
  <c i="20" r="AP44"/>
  <c i="20" r="AP45"/>
  <c i="20" r="AP46"/>
  <c i="20" r="AP47"/>
  <c i="20" r="AP48"/>
  <c i="20" r="AP49"/>
  <c i="20" r="AP50"/>
  <c i="20" r="AP51"/>
  <c i="20" r="AP52"/>
  <c i="20" r="AP53"/>
  <c i="20" r="AP8"/>
  <c i="20" r="AQ9"/>
  <c i="20" r="AQ10"/>
  <c i="20" r="AQ11"/>
  <c i="20" r="AQ12"/>
  <c i="20" r="AQ13"/>
  <c i="20" r="AQ14"/>
  <c i="20" r="AQ15"/>
  <c i="20" r="AQ16"/>
  <c i="20" r="AQ17"/>
  <c i="20" r="AQ18"/>
  <c i="20" r="AQ19"/>
  <c i="20" r="AQ20"/>
  <c i="20" r="AQ21"/>
  <c i="20" r="AQ22"/>
  <c i="20" r="AQ23"/>
  <c i="20" r="AQ24"/>
  <c i="20" r="AQ25"/>
  <c i="20" r="AQ26"/>
  <c i="20" r="AQ27"/>
  <c i="20" r="AQ28"/>
  <c i="20" r="AQ29"/>
  <c i="20" r="AQ30"/>
  <c i="20" r="AQ31"/>
  <c i="20" r="AQ32"/>
  <c i="20" r="AQ33"/>
  <c i="20" r="AQ34"/>
  <c i="20" r="AQ35"/>
  <c i="20" r="AQ36"/>
  <c i="20" r="AQ37"/>
  <c i="20" r="AQ38"/>
  <c i="20" r="AQ39"/>
  <c i="20" r="AQ40"/>
  <c i="20" r="AQ41"/>
  <c i="20" r="AQ42"/>
  <c i="20" r="AQ43"/>
  <c i="20" r="AQ44"/>
  <c i="20" r="AQ45"/>
  <c i="20" r="AQ46"/>
  <c i="20" r="AQ47"/>
  <c i="20" r="AQ48"/>
  <c i="20" r="AQ49"/>
  <c i="20" r="AQ50"/>
  <c i="20" r="AQ51"/>
  <c i="20" r="AQ52"/>
  <c i="20" r="AQ53"/>
  <c i="20" r="AQ8"/>
  <c i="20" r="AB50"/>
  <c i="20" r="AI50"/>
  <c i="20" r="AJ50"/>
  <c i="20" r="AK50"/>
  <c i="20" r="AL50"/>
  <c i="20" r="AM50"/>
  <c i="20" r="AN50"/>
  <c i="20" r="AO50"/>
  <c i="20" r="AR50"/>
  <c i="20" r="AS50"/>
  <c i="20" r="AT50"/>
  <c i="20" r="BD51" s="1"/>
  <c i="20" r="AU50"/>
  <c i="20" r="AW50"/>
  <c i="20" r="BB51" s="1"/>
  <c i="20" r="AX50"/>
  <c i="20" r="AY50"/>
  <c i="20" r="AZ50"/>
  <c i="20" r="BA50"/>
  <c i="20" r="AB51"/>
  <c i="20" r="AI51"/>
  <c i="20" r="AJ51"/>
  <c i="20" r="AK51"/>
  <c i="20" r="AL51"/>
  <c i="20" r="AM51"/>
  <c i="20" r="AN51"/>
  <c i="20" r="AO51"/>
  <c i="20" r="AR51"/>
  <c i="20" r="AS51"/>
  <c i="20" r="AT51"/>
  <c i="20" r="BD52" s="1"/>
  <c i="20" r="AU51"/>
  <c i="20" r="AW51"/>
  <c i="20" r="BB52" s="1"/>
  <c i="20" r="AX51"/>
  <c i="20" r="AY51"/>
  <c i="20" r="AZ51"/>
  <c i="20" r="BA51"/>
  <c i="20" r="AB52"/>
  <c i="20" r="AI52"/>
  <c i="20" r="AJ52"/>
  <c i="20" r="AK52"/>
  <c i="20" r="AL52"/>
  <c i="20" r="AM52"/>
  <c i="20" r="AN52"/>
  <c i="20" r="AO52"/>
  <c i="20" r="AR52"/>
  <c i="20" r="AS52"/>
  <c i="20" r="AT52"/>
  <c i="20" r="BD53" s="1"/>
  <c i="20" r="AU52"/>
  <c i="20" r="AW52"/>
  <c i="20" r="BB53" s="1"/>
  <c i="20" r="AX52"/>
  <c i="20" r="AY52"/>
  <c i="20" r="AZ52"/>
  <c i="20" r="BA52"/>
  <c i="20" r="AB53"/>
  <c i="20" r="AI53"/>
  <c i="20" r="AJ53"/>
  <c i="20" r="AK53"/>
  <c i="20" r="AL53"/>
  <c i="20" r="AM53"/>
  <c i="20" r="AN53"/>
  <c i="20" r="AO53"/>
  <c i="20" r="AR53"/>
  <c i="20" r="AS53"/>
  <c i="20" r="AT53"/>
  <c i="20" r="BD54" s="1"/>
  <c i="20" r="AU53"/>
  <c i="20" r="AX53"/>
  <c i="20" r="AZ53"/>
  <c i="20" r="BA53"/>
  <c i="20" l="1" r="BE52"/>
  <c i="20" r="BC52"/>
  <c i="20" r="BE51"/>
  <c i="20" r="BC51"/>
  <c i="20" r="BE54"/>
  <c i="20" r="BC54"/>
  <c i="20" r="BE53"/>
  <c i="20" r="BC53"/>
  <c i="20" r="Y53"/>
  <c i="20" r="AD53"/>
  <c i="20" r="AW53"/>
  <c i="20" r="BB54" s="1"/>
  <c i="20" r="W53"/>
  <c i="20" r="AC53"/>
  <c i="20" r="AA53"/>
  <c i="20" r="AY53"/>
  <c i="20" r="X53"/>
  <c i="10" r="M126"/>
  <c i="10" r="L126"/>
  <c i="10" r="D126" s="1"/>
  <c i="10" r="G126" s="1"/>
  <c i="10" r="I126"/>
  <c i="10" r="C126"/>
  <c i="9" r="L126"/>
  <c i="9" r="D126" s="1"/>
  <c i="9" r="G126" s="1"/>
  <c i="9" r="M126"/>
  <c i="9" r="I125"/>
  <c i="9" r="C126"/>
  <c i="11" r="M126"/>
  <c i="11" r="L126"/>
  <c i="11" r="D126" s="1"/>
  <c i="11" r="G126" s="1"/>
  <c i="11" r="I124"/>
  <c i="11" r="C126"/>
  <c i="7" r="C119"/>
  <c i="7" r="C120"/>
  <c i="7" r="C121"/>
  <c i="7" r="H121"/>
  <c i="8" r="M121"/>
  <c i="8" r="L121"/>
  <c i="8" r="D121" s="1"/>
  <c i="8" r="G121" s="1"/>
  <c i="8" r="I119"/>
  <c i="8" r="M120"/>
  <c i="8" r="L120"/>
  <c i="8" r="D120" s="1"/>
  <c i="8" r="G120" s="1"/>
  <c i="8" r="M119"/>
  <c i="8" r="L119"/>
  <c i="8" r="D119" s="1"/>
  <c i="8" r="G119" s="1"/>
  <c i="8" r="M118"/>
  <c i="8" r="L118"/>
  <c i="8" r="I121"/>
  <c i="8" r="C121"/>
  <c i="12" r="G125"/>
  <c i="12" r="C126"/>
  <c i="12" r="J126"/>
  <c i="12" r="D126" s="1"/>
  <c i="12" r="F126" s="1"/>
  <c i="6" r="I118"/>
  <c i="6" r="M120"/>
  <c i="6" r="L120"/>
  <c i="6" r="D120" s="1"/>
  <c i="6" r="G120" s="1"/>
  <c i="6" r="M119"/>
  <c i="6" r="L119"/>
  <c i="6" r="D119" s="1"/>
  <c i="6" r="G119" s="1"/>
  <c i="6" r="M118"/>
  <c i="6" r="L118"/>
  <c i="6" r="D118" s="1"/>
  <c i="6" r="G118" s="1"/>
  <c i="6" r="I119"/>
  <c i="6" r="I120"/>
  <c i="6" r="C118"/>
  <c i="6" r="C119"/>
  <c i="6" r="C120"/>
  <c i="5" r="L121"/>
  <c i="5" r="K121"/>
  <c i="5" r="H121"/>
  <c i="5" r="D121"/>
  <c i="5" r="F121" s="1"/>
  <c i="5" r="C121"/>
  <c i="8" l="1" r="I120"/>
  <c i="8" r="C119"/>
  <c i="8" r="C120"/>
  <c i="11" r="L124"/>
  <c i="11" r="M124"/>
  <c i="11" r="L125"/>
  <c i="11" r="M125"/>
  <c i="11" r="I125"/>
  <c i="11" r="C124"/>
  <c i="11" r="C125"/>
  <c i="9" r="L125"/>
  <c i="9" r="D125" s="1"/>
  <c i="9" r="G125" s="1"/>
  <c i="9" r="M125"/>
  <c i="10" r="L124"/>
  <c i="10" r="M124"/>
  <c i="10" r="L125"/>
  <c i="10" r="M125"/>
  <c i="10" r="I125"/>
  <c i="10" r="C124"/>
  <c i="10" r="C125"/>
  <c i="9" r="M124"/>
  <c i="9" r="L124"/>
  <c i="9" r="I124"/>
  <c i="9" r="C124"/>
  <c i="9" r="C125"/>
  <c i="12" r="J124"/>
  <c i="12" r="J125"/>
  <c i="12" r="D125" s="1"/>
  <c i="12" r="F125" s="1"/>
  <c i="12" r="G124"/>
  <c i="12" r="C124"/>
  <c i="12" r="C125"/>
  <c i="5" r="K119"/>
  <c i="5" r="D119" s="1"/>
  <c i="5" r="F119" s="1"/>
  <c i="5" r="L119"/>
  <c i="5" r="K120"/>
  <c i="5" r="D120" s="1"/>
  <c i="5" r="F120" s="1"/>
  <c i="5" r="L120"/>
  <c i="5" r="H119"/>
  <c i="5" r="H120"/>
  <c i="5" r="C119"/>
  <c i="5" r="C120"/>
  <c i="20" l="1" r="AB48"/>
  <c i="20" r="AI48"/>
  <c i="20" r="AJ48"/>
  <c i="20" r="AK48"/>
  <c i="20" r="AL48"/>
  <c i="20" r="AM48"/>
  <c i="20" r="AN48"/>
  <c i="20" r="AO48"/>
  <c i="20" r="AR48"/>
  <c i="20" r="AS48"/>
  <c i="20" r="AT48"/>
  <c i="20" r="BD49" s="1"/>
  <c i="20" r="AU48"/>
  <c i="20" r="AW48"/>
  <c i="20" r="BB49" s="1"/>
  <c i="20" r="AX48"/>
  <c i="20" r="AY48"/>
  <c i="20" r="AZ48"/>
  <c i="20" r="BA48"/>
  <c i="20" r="AB49"/>
  <c i="20" r="AI49"/>
  <c i="20" r="AJ49"/>
  <c i="20" r="AK49"/>
  <c i="20" r="AL49"/>
  <c i="20" r="AM49"/>
  <c i="20" r="AN49"/>
  <c i="20" r="AO49"/>
  <c i="20" r="AR49"/>
  <c i="20" r="AS49"/>
  <c i="20" r="AT49"/>
  <c i="20" r="BD50" s="1"/>
  <c i="20" r="AU49"/>
  <c i="20" r="AW49"/>
  <c i="20" r="BB50" s="1"/>
  <c i="20" r="AX49"/>
  <c i="20" r="AY49"/>
  <c i="20" r="AZ49"/>
  <c i="20" r="BA49"/>
  <c i="20" r="B49"/>
  <c i="20" r="B50"/>
  <c i="20" r="B51"/>
  <c i="20" r="B52"/>
  <c i="20" r="B53"/>
  <c i="10" r="L122"/>
  <c i="10" r="M122"/>
  <c i="10" r="M123"/>
  <c i="10" r="J123"/>
  <c i="10" r="L123" s="1"/>
  <c i="10" r="D123" s="1"/>
  <c i="10" r="G123" s="1"/>
  <c i="10" r="C123"/>
  <c i="9" r="M123"/>
  <c i="9" r="L123"/>
  <c i="9" r="D123" s="1"/>
  <c i="9" r="G123" s="1"/>
  <c i="9" r="C123"/>
  <c i="11" r="M123"/>
  <c i="11" r="L123"/>
  <c i="11" r="D123" s="1"/>
  <c i="11" r="G123" s="1"/>
  <c i="11" r="C123"/>
  <c i="5" r="K118"/>
  <c i="5" r="D118" s="1"/>
  <c i="5" r="F118" s="1"/>
  <c i="5" r="L118"/>
  <c i="5" r="H118"/>
  <c i="5" r="C118"/>
  <c i="6" r="I116"/>
  <c i="6" r="L116"/>
  <c i="6" r="D116" s="1"/>
  <c i="6" r="G116" s="1"/>
  <c i="6" r="M116"/>
  <c i="6" r="L117"/>
  <c i="6" r="D117" s="1"/>
  <c i="6" r="G117" s="1"/>
  <c i="6" r="M117"/>
  <c i="6" r="I117"/>
  <c i="6" r="C116"/>
  <c i="6" r="C117"/>
  <c i="8" r="D118"/>
  <c i="8" r="G118" s="1"/>
  <c i="8" r="I118"/>
  <c i="8" r="C118"/>
  <c i="7" r="L118"/>
  <c i="7" r="K118"/>
  <c i="7" r="D118" s="1"/>
  <c i="7" r="F118" s="1"/>
  <c i="7" r="H118"/>
  <c i="7" r="C118"/>
  <c i="12" r="K123"/>
  <c i="12" r="J123"/>
  <c i="12" r="D123" s="1"/>
  <c i="12" r="F123" s="1"/>
  <c i="12" r="C123"/>
  <c i="12" r="K127"/>
  <c i="12" r="K126"/>
  <c i="12" r="K125"/>
  <c i="12" r="K124"/>
  <c i="20" l="1" r="BE50"/>
  <c i="20" r="BC50"/>
  <c i="20" r="BE49"/>
  <c i="20" r="BC49"/>
  <c i="20" r="BJ51"/>
  <c i="20" r="BH51"/>
  <c i="20" r="BJ50"/>
  <c i="20" r="BH50"/>
  <c i="20" r="BJ49"/>
  <c i="20" r="BH49"/>
  <c i="20" r="BJ52"/>
  <c i="20" r="BH52"/>
  <c i="20" r="BJ53"/>
  <c i="20" r="BH53"/>
  <c i="20" r="BI50"/>
  <c i="20" r="BG50"/>
  <c i="20" r="BG53"/>
  <c i="20" r="BI53"/>
  <c i="20" r="BG49"/>
  <c i="20" r="BI49"/>
  <c i="20" r="BI52"/>
  <c i="20" r="BG52"/>
  <c i="20" r="BI51"/>
  <c i="20" r="BG51"/>
  <c i="12" r="K122"/>
  <c i="12" r="J122"/>
  <c i="12" r="D122" s="1"/>
  <c i="12" r="F122" s="1"/>
  <c i="12" r="G122"/>
  <c i="12" r="C122"/>
  <c i="9" r="M122"/>
  <c i="9" r="L122"/>
  <c i="9" r="I122"/>
  <c i="9" r="C122"/>
  <c i="11" r="M122"/>
  <c i="11" r="L122"/>
  <c i="11" r="I122"/>
  <c i="11" r="C122"/>
  <c i="10" r="I122"/>
  <c i="10" r="C122"/>
  <c i="7" r="L117"/>
  <c i="7" r="K117"/>
  <c i="7" r="D117" s="1"/>
  <c i="7" r="F117" s="1"/>
  <c i="7" r="H117"/>
  <c i="7" r="C117"/>
  <c i="8" r="M117"/>
  <c i="8" r="L117"/>
  <c i="8" r="D117" s="1"/>
  <c i="8" r="G117" s="1"/>
  <c i="8" r="I117"/>
  <c i="8" r="C117"/>
  <c i="5" r="L117"/>
  <c i="5" r="K117"/>
  <c i="5" r="D117" s="1"/>
  <c i="5" r="F117" s="1"/>
  <c i="5" r="H117"/>
  <c i="5" r="C117"/>
  <c i="20" l="1" r="BK51"/>
  <c i="20" r="BK50"/>
  <c i="20" r="BK52"/>
  <c i="20" r="BK49"/>
  <c i="20" r="BK53"/>
  <c i="20" r="AW47"/>
  <c i="20" r="BB48" s="1"/>
  <c i="20" r="AU47"/>
  <c i="20" r="AN8"/>
  <c i="20" r="AN9"/>
  <c i="20" r="AN10"/>
  <c i="20" r="AN11"/>
  <c i="20" r="AN12"/>
  <c i="20" r="AN13"/>
  <c i="20" r="AN14"/>
  <c i="20" r="AN15"/>
  <c i="20" r="AN16"/>
  <c i="20" r="AN17"/>
  <c i="20" r="AN18"/>
  <c i="20" r="AN19"/>
  <c i="20" r="AN20"/>
  <c i="20" r="AN21"/>
  <c i="20" r="AN22"/>
  <c i="20" r="AN23"/>
  <c i="20" r="AN24"/>
  <c i="20" r="AN25"/>
  <c i="20" r="AN26"/>
  <c i="20" r="AN27"/>
  <c i="20" r="AN28"/>
  <c i="20" r="AN29"/>
  <c i="20" r="AN30"/>
  <c i="20" r="AN31"/>
  <c i="20" r="AN32"/>
  <c i="20" r="AN33"/>
  <c i="20" r="AN34"/>
  <c i="20" r="AN35"/>
  <c i="20" r="AN36"/>
  <c i="20" r="AN37"/>
  <c i="20" r="AN38"/>
  <c i="20" r="AN39"/>
  <c i="20" r="AN40"/>
  <c i="20" r="AN41"/>
  <c i="20" r="AN42"/>
  <c i="20" r="AN43"/>
  <c i="20" r="AN44"/>
  <c i="20" r="AN45"/>
  <c i="20" r="AN46"/>
  <c i="20" r="AN47"/>
  <c i="20" r="AN7"/>
  <c i="20" r="AM8"/>
  <c i="20" r="AM9"/>
  <c i="20" r="AM10"/>
  <c i="20" r="AM11"/>
  <c i="20" r="AM12"/>
  <c i="20" r="AM13"/>
  <c i="20" r="AM14"/>
  <c i="20" r="AM15"/>
  <c i="20" r="AM16"/>
  <c i="20" r="AM17"/>
  <c i="20" r="AM18"/>
  <c i="20" r="AM19"/>
  <c i="20" r="AM20"/>
  <c i="20" r="AM21"/>
  <c i="20" r="AM22"/>
  <c i="20" r="AM23"/>
  <c i="20" r="AM24"/>
  <c i="20" r="AM25"/>
  <c i="20" r="AM26"/>
  <c i="20" r="AM27"/>
  <c i="20" r="AM28"/>
  <c i="20" r="AM29"/>
  <c i="20" r="AM30"/>
  <c i="20" r="AM31"/>
  <c i="20" r="AM32"/>
  <c i="20" r="AM33"/>
  <c i="20" r="AM34"/>
  <c i="20" r="AM35"/>
  <c i="20" r="AM36"/>
  <c i="20" r="AM37"/>
  <c i="20" r="AM38"/>
  <c i="20" r="AM39"/>
  <c i="20" r="AM40"/>
  <c i="20" r="AM41"/>
  <c i="20" r="AM42"/>
  <c i="20" r="AM43"/>
  <c i="20" r="AM44"/>
  <c i="20" r="AM45"/>
  <c i="20" r="AM46"/>
  <c i="20" r="AM47"/>
  <c i="20" r="AM7"/>
  <c i="20" r="AB47"/>
  <c i="20" r="AI47"/>
  <c i="20" r="AJ47"/>
  <c i="20" r="AK47"/>
  <c i="20" r="AL47"/>
  <c i="20" r="AO47"/>
  <c i="20" r="AR47"/>
  <c i="20" r="AS47"/>
  <c i="20" r="AT47"/>
  <c i="20" r="BD48" s="1"/>
  <c i="20" r="AX47"/>
  <c i="20" r="AY47"/>
  <c i="20" r="AZ47"/>
  <c i="20" r="BA47"/>
  <c i="20" r="U46"/>
  <c i="20" r="AE46" s="1"/>
  <c i="20" r="V46"/>
  <c i="20" r="AF46" s="1"/>
  <c i="12" r="G121"/>
  <c i="12" r="C121"/>
  <c i="12" r="K121"/>
  <c i="12" r="J121"/>
  <c i="12" r="D121" s="1"/>
  <c i="12" r="F121" s="1"/>
  <c i="11" r="M121"/>
  <c i="11" r="L121"/>
  <c i="11" r="D121" s="1"/>
  <c i="11" r="G121" s="1"/>
  <c i="11" r="I120"/>
  <c i="11" r="C121"/>
  <c i="10" r="M121"/>
  <c i="10" r="L121"/>
  <c i="10" r="D121" s="1"/>
  <c i="10" r="G121" s="1"/>
  <c i="10" r="I120"/>
  <c i="10" r="C121"/>
  <c i="9" r="M121"/>
  <c i="9" r="L121"/>
  <c i="9" r="D121" s="1"/>
  <c i="9" r="G121" s="1"/>
  <c i="9" r="I120"/>
  <c i="9" r="C121"/>
  <c i="8" r="M116"/>
  <c i="8" r="L116"/>
  <c i="8" r="D116" s="1"/>
  <c i="8" r="G116" s="1"/>
  <c i="8" r="I116"/>
  <c i="8" r="C116"/>
  <c i="7" r="K115"/>
  <c i="7" r="D115" s="1"/>
  <c i="7" r="F115" s="1"/>
  <c i="7" r="L115"/>
  <c i="7" r="K116"/>
  <c i="7" r="L116"/>
  <c i="7" r="H116"/>
  <c i="7" r="C115"/>
  <c i="7" r="C116"/>
  <c i="6" r="I115"/>
  <c i="6" r="C115"/>
  <c i="6" r="M115"/>
  <c i="6" r="L115"/>
  <c i="6" r="D115" s="1"/>
  <c i="6" r="G115" s="1"/>
  <c i="5" r="L116"/>
  <c i="5" r="K116"/>
  <c i="5" r="D116" s="1"/>
  <c i="5" r="F116" s="1"/>
  <c i="5" r="H116"/>
  <c i="5" r="C116"/>
  <c i="20" l="1" r="BE48"/>
  <c i="20" r="BC48"/>
  <c i="20" r="Y46"/>
  <c i="20" r="AD46"/>
  <c i="20" r="W46"/>
  <c i="20" r="AC46"/>
  <c i="20" r="X46"/>
  <c i="20" r="AA46"/>
  <c i="10" r="M120"/>
  <c i="10" r="L120"/>
  <c i="10" r="D120" s="1"/>
  <c i="10" r="G120" s="1"/>
  <c i="10" r="I119"/>
  <c i="10" r="C120"/>
  <c i="12" r="K120"/>
  <c i="12" r="J120"/>
  <c i="12" r="D120" s="1"/>
  <c i="12" r="F120" s="1"/>
  <c i="8" r="I115"/>
  <c i="8" r="C115"/>
  <c i="8" r="M115"/>
  <c i="8" r="L115"/>
  <c i="8" r="D115" s="1"/>
  <c i="8" r="G115" s="1"/>
  <c i="9" r="M120"/>
  <c i="9" r="L120"/>
  <c i="9" r="D120" s="1"/>
  <c i="9" r="G120" s="1"/>
  <c i="9" r="I119"/>
  <c i="9" r="C120"/>
  <c i="11" r="M120"/>
  <c i="11" r="L120"/>
  <c i="11" r="D120" s="1"/>
  <c i="11" r="G120" s="1"/>
  <c i="11" r="I119"/>
  <c i="11" r="C120"/>
  <c i="12" r="G120"/>
  <c i="12" r="C120"/>
  <c i="6" r="I114"/>
  <c i="6" r="G114"/>
  <c i="6" r="C114"/>
  <c i="6" r="M114"/>
  <c i="6" r="L114"/>
  <c i="5" r="L115"/>
  <c i="5" r="K115"/>
  <c i="5" r="D115" s="1"/>
  <c i="5" r="F115" s="1"/>
  <c i="5" r="H115"/>
  <c i="5" r="C115"/>
  <c i="20" l="1" r="AL8"/>
  <c i="20" r="AL9"/>
  <c i="20" r="AL10"/>
  <c i="20" r="AL11"/>
  <c i="20" r="AL12"/>
  <c i="20" r="AL13"/>
  <c i="20" r="AL14"/>
  <c i="20" r="AL15"/>
  <c i="20" r="AL16"/>
  <c i="20" r="AL17"/>
  <c i="20" r="AL18"/>
  <c i="20" r="AL19"/>
  <c i="20" r="AL20"/>
  <c i="20" r="AL21"/>
  <c i="20" r="AL22"/>
  <c i="20" r="AL23"/>
  <c i="20" r="AL24"/>
  <c i="20" r="AL25"/>
  <c i="20" r="AL26"/>
  <c i="20" r="AL27"/>
  <c i="20" r="AL28"/>
  <c i="20" r="AL29"/>
  <c i="20" r="AL30"/>
  <c i="20" r="AL31"/>
  <c i="20" r="AL32"/>
  <c i="20" r="AL33"/>
  <c i="20" r="AL34"/>
  <c i="20" r="AL35"/>
  <c i="20" r="AL36"/>
  <c i="20" r="AL37"/>
  <c i="20" r="AL38"/>
  <c i="20" r="AL39"/>
  <c i="20" r="AL40"/>
  <c i="20" r="AL41"/>
  <c i="20" r="AL42"/>
  <c i="20" r="AL43"/>
  <c i="20" r="AL44"/>
  <c i="20" r="AL45"/>
  <c i="20" r="AL46"/>
  <c i="20" r="AB46"/>
  <c i="20" r="AI46"/>
  <c i="20" r="AJ46"/>
  <c i="20" r="AK46"/>
  <c i="20" r="AO46"/>
  <c i="20" r="AR46"/>
  <c i="20" r="AS46"/>
  <c i="20" r="AT46"/>
  <c i="20" r="BD47" s="1"/>
  <c i="20" r="AU46"/>
  <c i="20" r="AW46"/>
  <c i="20" r="BB47" s="1"/>
  <c i="20" r="AX46"/>
  <c i="20" r="AY46"/>
  <c i="20" r="AZ46"/>
  <c i="20" r="BA46"/>
  <c i="20" l="1" r="BE47"/>
  <c i="20" r="BC47"/>
  <c i="7" r="F114"/>
  <c i="7" r="H114"/>
  <c i="7" r="C114"/>
  <c i="7" r="L114"/>
  <c i="7" r="K114"/>
  <c i="8" r="I114"/>
  <c i="8" r="C114"/>
  <c i="11" r="M119"/>
  <c i="11" r="L119"/>
  <c i="11" r="D119" s="1"/>
  <c i="11" r="G119" s="1"/>
  <c i="11" r="I118"/>
  <c i="11" r="C119"/>
  <c i="12" r="G119"/>
  <c i="12" r="C119"/>
  <c i="12" r="J118"/>
  <c i="12" r="K118"/>
  <c i="12" r="J119"/>
  <c i="12" r="K119"/>
  <c i="10" r="M119"/>
  <c i="10" r="L119"/>
  <c i="10" r="D119" s="1"/>
  <c i="10" r="G119" s="1"/>
  <c i="10" r="I118"/>
  <c i="10" r="C119"/>
  <c i="8" r="M114"/>
  <c i="8" r="L114"/>
  <c i="8" r="D114" s="1"/>
  <c i="8" r="G114" s="1"/>
  <c i="9" r="M119"/>
  <c i="9" r="L119"/>
  <c i="9" r="D119" s="1"/>
  <c i="9" r="G119" s="1"/>
  <c i="9" r="I118"/>
  <c i="9" r="C119"/>
  <c i="6" r="I113"/>
  <c i="6" r="C113"/>
  <c i="6" r="M113"/>
  <c i="6" r="L113"/>
  <c i="6" r="D113" s="1"/>
  <c i="6" r="G113" s="1"/>
  <c i="5" r="L114"/>
  <c i="5" r="K114"/>
  <c i="5" r="D114" s="1"/>
  <c i="5" r="F114" s="1"/>
  <c i="5" r="H114"/>
  <c i="5" r="C114"/>
  <c i="20" l="1" r="R166"/>
  <c i="20" r="AT45"/>
  <c i="20" r="BD46" s="1"/>
  <c i="20" r="AU45"/>
  <c i="20" r="AX45"/>
  <c i="20" r="AZ45"/>
  <c i="20" r="BA45"/>
  <c i="20" r="AB45"/>
  <c i="20" r="U45"/>
  <c i="20" r="AE45" s="1"/>
  <c i="20" r="V45"/>
  <c i="20" r="AF45" s="1"/>
  <c i="20" r="AR45"/>
  <c i="20" r="AO45"/>
  <c i="20" r="AS45"/>
  <c i="20" r="AK45"/>
  <c i="20" r="AJ45"/>
  <c i="20" r="AI45"/>
  <c i="20" r="V42"/>
  <c i="20" r="AF42" s="1"/>
  <c i="20" r="U42"/>
  <c i="20" r="AE42" s="1"/>
  <c i="20" r="U43"/>
  <c i="20" r="AE43" s="1"/>
  <c i="20" r="V43"/>
  <c i="20" r="AF43" s="1"/>
  <c i="20" r="U44"/>
  <c i="20" r="AE44" s="1"/>
  <c i="20" r="V44"/>
  <c i="20" r="AF44" s="1"/>
  <c i="8" r="I113"/>
  <c i="8" r="C113"/>
  <c i="7" r="H113"/>
  <c i="7" r="C112"/>
  <c i="7" r="C113"/>
  <c i="7" r="L113"/>
  <c i="7" r="K113"/>
  <c i="7" r="L112"/>
  <c i="7" r="K112"/>
  <c i="7" r="D112" s="1"/>
  <c i="7" r="F112" s="1"/>
  <c i="6" r="I112"/>
  <c i="6" r="C112"/>
  <c i="6" r="M112"/>
  <c i="6" r="L112"/>
  <c i="6" r="D112" s="1"/>
  <c i="6" r="G112" s="1"/>
  <c i="5" r="H113"/>
  <c i="5" r="L113"/>
  <c i="5" r="K113"/>
  <c i="5" r="D113" s="1"/>
  <c i="5" r="F113" s="1"/>
  <c i="5" r="C113"/>
  <c i="8" r="M113"/>
  <c i="8" r="L113"/>
  <c i="8" r="D113" s="1"/>
  <c i="8" r="G113" s="1"/>
  <c i="10" r="C118"/>
  <c i="10" r="M118"/>
  <c i="10" r="L118"/>
  <c i="10" r="D118" s="1"/>
  <c i="10" r="G118" s="1"/>
  <c i="9" r="M118"/>
  <c i="9" r="L118"/>
  <c i="9" r="D118" s="1"/>
  <c i="9" r="G118" s="1"/>
  <c i="9" r="C118"/>
  <c i="11" r="L117"/>
  <c i="11" r="M117"/>
  <c i="11" r="L118"/>
  <c i="11" r="D118" s="1"/>
  <c i="11" r="G118" s="1"/>
  <c i="11" r="M118"/>
  <c i="11" r="I117"/>
  <c i="11" r="C118"/>
  <c i="11" r="C117"/>
  <c i="12" r="D118"/>
  <c i="12" r="F118" s="1"/>
  <c i="12" r="C118"/>
  <c i="20" l="1" r="BE46"/>
  <c i="20" r="BC46"/>
  <c i="20" r="Y44"/>
  <c i="20" r="AD44"/>
  <c i="20" r="W42"/>
  <c i="20" r="AC42"/>
  <c i="20" r="Y45"/>
  <c i="20" r="AD45"/>
  <c i="20" r="W44"/>
  <c i="20" r="AC44"/>
  <c i="20" r="Y42"/>
  <c i="20" r="AD42"/>
  <c i="20" r="W45"/>
  <c i="20" r="AC45"/>
  <c i="20" r="Y43"/>
  <c i="20" r="AD43"/>
  <c i="20" r="W43"/>
  <c i="20" r="AC43"/>
  <c i="20" r="X44"/>
  <c i="20" r="AA44"/>
  <c i="20" r="X42"/>
  <c i="20" r="AA42"/>
  <c i="20" r="X45"/>
  <c i="20" r="AA45"/>
  <c i="20" r="X43"/>
  <c i="20" r="AA43"/>
  <c i="20" r="AW45"/>
  <c i="20" r="BB46" s="1"/>
  <c i="20" r="AY45"/>
  <c i="20" r="AB42"/>
  <c i="20" r="AI42"/>
  <c i="20" r="AJ42"/>
  <c i="20" r="AK42"/>
  <c i="20" r="AO42"/>
  <c i="20" r="AR42"/>
  <c i="20" r="AS42"/>
  <c i="20" r="AT42"/>
  <c i="20" r="BD43" s="1"/>
  <c i="20" r="AU42"/>
  <c i="20" r="AW42"/>
  <c i="20" r="BB43" s="1"/>
  <c i="20" r="AX42"/>
  <c i="20" r="AY42"/>
  <c i="20" r="AZ42"/>
  <c i="20" r="BA42"/>
  <c i="20" r="AB43"/>
  <c i="20" r="AI43"/>
  <c i="20" r="AJ43"/>
  <c i="20" r="AK43"/>
  <c i="20" r="AO43"/>
  <c i="20" r="AR43"/>
  <c i="20" r="AS43"/>
  <c i="20" r="AT43"/>
  <c i="20" r="BD44" s="1"/>
  <c i="20" r="AU43"/>
  <c i="20" r="AW43"/>
  <c i="20" r="BB44" s="1"/>
  <c i="20" r="AX43"/>
  <c i="20" r="AY43"/>
  <c i="20" r="AZ43"/>
  <c i="20" r="BA43"/>
  <c i="20" r="AB44"/>
  <c i="20" r="AI44"/>
  <c i="20" r="AJ44"/>
  <c i="20" r="AK44"/>
  <c i="20" r="AO44"/>
  <c i="20" r="AR44"/>
  <c i="20" r="AS44"/>
  <c i="20" r="AT44"/>
  <c i="20" r="BD45" s="1"/>
  <c i="20" r="AU44"/>
  <c i="20" r="AW44"/>
  <c i="20" r="BB45" s="1"/>
  <c i="20" r="AX44"/>
  <c i="20" r="AY44"/>
  <c i="20" r="AZ44"/>
  <c i="20" r="BA44"/>
  <c i="20" r="B48"/>
  <c i="20" r="B47"/>
  <c i="20" r="B46"/>
  <c i="20" r="B45"/>
  <c i="20" r="B44"/>
  <c i="8" r="M112"/>
  <c i="8" r="L112"/>
  <c i="8" r="D112" s="1"/>
  <c i="8" r="G112" s="1"/>
  <c i="8" r="I112"/>
  <c i="8" r="C112"/>
  <c i="10" r="M117"/>
  <c i="10" r="L117"/>
  <c i="10" r="D117" s="1"/>
  <c i="10" r="G117" s="1"/>
  <c i="10" r="I117"/>
  <c i="10" r="C117"/>
  <c i="9" r="I117"/>
  <c i="9" r="C117"/>
  <c i="9" r="M117"/>
  <c i="9" r="L117"/>
  <c i="12" r="K117"/>
  <c i="12" r="J117"/>
  <c i="12" r="D117" s="1"/>
  <c i="12" r="F117" s="1"/>
  <c i="12" r="G117"/>
  <c i="12" r="C117"/>
  <c i="6" r="I111"/>
  <c i="6" r="C111"/>
  <c i="6" r="M111"/>
  <c i="6" r="L111"/>
  <c i="6" r="D111" s="1"/>
  <c i="6" r="G111" s="1"/>
  <c i="5" r="K112"/>
  <c i="5" r="D112" s="1"/>
  <c i="5" r="F112" s="1"/>
  <c i="5" r="H112"/>
  <c i="5" r="C112"/>
  <c i="20" l="1" r="BE45"/>
  <c i="20" r="BC45"/>
  <c i="20" r="BE43"/>
  <c i="20" r="BC43"/>
  <c i="20" r="BE44"/>
  <c i="20" r="BC44"/>
  <c i="20" r="BJ44"/>
  <c i="20" r="BH44"/>
  <c i="20" r="BJ45"/>
  <c i="20" r="BH45"/>
  <c i="20" r="BJ46"/>
  <c i="20" r="BH46"/>
  <c i="20" r="BJ47"/>
  <c i="20" r="BH47"/>
  <c i="20" r="BJ48"/>
  <c i="20" r="BH48"/>
  <c i="20" r="BG45"/>
  <c i="20" r="BI45"/>
  <c i="20" r="BI47"/>
  <c i="20" r="BG47"/>
  <c i="20" r="BI46"/>
  <c i="20" r="BG46"/>
  <c i="20" r="BI44"/>
  <c i="20" r="BG44"/>
  <c i="20" r="BI48"/>
  <c i="20" r="BG48"/>
  <c i="10" r="M116"/>
  <c i="10" r="L116"/>
  <c i="10" r="I116"/>
  <c i="10" r="C116"/>
  <c i="9" r="I115"/>
  <c i="9" r="M116"/>
  <c i="9" r="L116"/>
  <c i="9" r="D116" s="1"/>
  <c i="9" r="G116" s="1"/>
  <c i="9" r="C116"/>
  <c i="11" r="M116"/>
  <c i="11" r="L116"/>
  <c i="11" r="I116"/>
  <c i="11" r="C116"/>
  <c i="12" r="K116"/>
  <c i="12" r="J116"/>
  <c i="12" r="D116" s="1"/>
  <c i="12" r="F116" s="1"/>
  <c i="12" r="G116"/>
  <c i="12" r="C116"/>
  <c i="8" r="M111"/>
  <c i="8" r="L111"/>
  <c i="8" r="D111" s="1"/>
  <c i="8" r="G111" s="1"/>
  <c i="8" r="I111"/>
  <c i="8" r="C111"/>
  <c i="7" r="H111"/>
  <c i="7" r="C111"/>
  <c i="7" r="L111"/>
  <c i="7" r="K111"/>
  <c i="7" r="D111" s="1"/>
  <c i="7" r="F111" s="1"/>
  <c i="6" r="M110"/>
  <c i="6" r="I110"/>
  <c i="6" r="C110"/>
  <c i="6" r="L110"/>
  <c i="6" r="D110" s="1"/>
  <c i="6" r="G110" s="1"/>
  <c i="20" l="1" r="BK45"/>
  <c i="20" r="BK44"/>
  <c i="20" r="BK47"/>
  <c i="20" r="BK48"/>
  <c i="20" r="BK46"/>
  <c i="5" r="K111"/>
  <c i="5" r="D111" s="1"/>
  <c i="5" r="F111" s="1"/>
  <c i="5" r="H111"/>
  <c i="5" r="C111"/>
  <c i="20" l="1" r="AB41"/>
  <c i="20" r="AI41"/>
  <c i="20" r="AJ41"/>
  <c i="20" r="AK41"/>
  <c i="20" r="AO41"/>
  <c i="20" r="AS41"/>
  <c i="20" r="AT41"/>
  <c i="20" r="BD42" s="1"/>
  <c i="20" r="AU41"/>
  <c i="20" r="AX41"/>
  <c i="20" r="AZ41"/>
  <c i="20" r="BA41"/>
  <c i="20" r="U41"/>
  <c i="20" r="AE41" s="1"/>
  <c i="20" r="V41"/>
  <c i="20" r="AF41" s="1"/>
  <c i="6" r="I106"/>
  <c i="6" r="I107"/>
  <c i="6" r="I108"/>
  <c i="8" r="I107"/>
  <c i="8" r="I108"/>
  <c i="8" r="I110"/>
  <c i="8" r="M110"/>
  <c i="8" r="L110"/>
  <c i="8" r="D110" s="1"/>
  <c i="8" r="G110" s="1"/>
  <c i="8" r="C110"/>
  <c i="7" r="L110"/>
  <c i="7" r="K110"/>
  <c i="7" r="L109"/>
  <c i="7" r="K109"/>
  <c i="7" r="L108"/>
  <c i="7" r="K108"/>
  <c i="7" r="L107"/>
  <c i="7" r="K107"/>
  <c i="7" r="H110"/>
  <c i="7" r="D110"/>
  <c i="7" r="F110" s="1"/>
  <c i="7" r="C110"/>
  <c i="6" r="I109"/>
  <c i="6" r="C109"/>
  <c i="6" r="M109"/>
  <c i="6" r="L109"/>
  <c i="6" r="D109" s="1"/>
  <c i="6" r="G109" s="1"/>
  <c i="5" r="K110"/>
  <c i="5" r="D110" s="1"/>
  <c i="5" r="F110" s="1"/>
  <c i="5" r="H110"/>
  <c i="5" r="C110"/>
  <c i="11" r="L112"/>
  <c i="11" r="M112"/>
  <c i="11" r="L113"/>
  <c i="11" r="D113" s="1"/>
  <c i="11" r="M113"/>
  <c i="11" r="L114"/>
  <c i="11" r="M114"/>
  <c i="11" r="L115"/>
  <c i="11" r="M115"/>
  <c i="11" r="I114"/>
  <c i="11" r="C115"/>
  <c i="12" r="J112"/>
  <c i="12" r="D112" s="1"/>
  <c i="12" r="F112" s="1"/>
  <c i="12" r="J113"/>
  <c i="12" r="G110"/>
  <c i="12" r="G111"/>
  <c i="12" r="G112"/>
  <c i="12" r="G114"/>
  <c i="12" r="G115"/>
  <c i="12" r="G108"/>
  <c i="10" r="M115"/>
  <c i="10" r="L115"/>
  <c i="10" r="D115" s="1"/>
  <c i="10" r="G115" s="1"/>
  <c i="10" r="I114"/>
  <c i="10" r="C114"/>
  <c i="10" r="C115"/>
  <c i="9" r="I114"/>
  <c i="9" r="L115"/>
  <c i="9" r="D115" s="1"/>
  <c i="9" r="G115" s="1"/>
  <c i="9" r="M115"/>
  <c i="9" r="C115"/>
  <c i="12" r="J115"/>
  <c i="12" r="D115" s="1"/>
  <c i="12" r="F115" s="1"/>
  <c i="12" r="K115"/>
  <c i="12" r="C115"/>
  <c i="20" l="1" r="BE42"/>
  <c i="20" r="BC42"/>
  <c i="20" r="W41"/>
  <c i="20" r="AC41"/>
  <c i="20" r="Y41"/>
  <c i="20" r="AD41"/>
  <c i="20" r="X41"/>
  <c i="20" r="AA41"/>
  <c i="20" r="AY41"/>
  <c i="20" r="AW41"/>
  <c i="20" r="BB42" s="1"/>
  <c i="11" r="D115"/>
  <c i="11" r="G115" s="1"/>
  <c i="12" r="D113"/>
  <c i="12" r="F113" s="1"/>
  <c i="12" r="G113"/>
  <c i="20" r="AZ8"/>
  <c i="20" r="AZ9"/>
  <c i="20" r="AZ10"/>
  <c i="20" r="AZ11"/>
  <c i="20" r="AZ12"/>
  <c i="20" r="AZ13"/>
  <c i="20" r="AZ14"/>
  <c i="20" r="AZ15"/>
  <c i="20" r="AZ16"/>
  <c i="20" r="AZ17"/>
  <c i="20" r="AZ18"/>
  <c i="20" r="AZ19"/>
  <c i="20" r="AZ20"/>
  <c i="20" r="AZ21"/>
  <c i="20" r="AZ22"/>
  <c i="20" r="AZ23"/>
  <c i="20" r="AZ24"/>
  <c i="20" r="AZ25"/>
  <c i="20" r="AZ26"/>
  <c i="20" r="AZ27"/>
  <c i="20" r="AZ28"/>
  <c i="20" r="AZ29"/>
  <c i="20" r="AZ30"/>
  <c i="20" r="AZ31"/>
  <c i="20" r="AZ32"/>
  <c i="20" r="AZ33"/>
  <c i="20" r="AZ34"/>
  <c i="20" r="AZ35"/>
  <c i="20" r="AZ36"/>
  <c i="20" r="AZ37"/>
  <c i="20" r="AZ38"/>
  <c i="20" r="AZ39"/>
  <c i="20" r="AZ40"/>
  <c i="20" r="AZ7"/>
  <c i="20" r="BA8"/>
  <c i="20" r="BA9"/>
  <c i="20" r="BA10"/>
  <c i="20" r="BA11"/>
  <c i="20" r="BA12"/>
  <c i="20" r="BA13"/>
  <c i="20" r="BA14"/>
  <c i="20" r="BA15"/>
  <c i="20" r="BA16"/>
  <c i="20" r="BA17"/>
  <c i="20" r="BA18"/>
  <c i="20" r="BA19"/>
  <c i="20" r="BA20"/>
  <c i="20" r="BA21"/>
  <c i="20" r="BA22"/>
  <c i="20" r="BA23"/>
  <c i="20" r="BA24"/>
  <c i="20" r="BA25"/>
  <c i="20" r="BA26"/>
  <c i="20" r="BA27"/>
  <c i="20" r="BA28"/>
  <c i="20" r="BA29"/>
  <c i="20" r="BA30"/>
  <c i="20" r="BA31"/>
  <c i="20" r="BA32"/>
  <c i="20" r="BA33"/>
  <c i="20" r="BA34"/>
  <c i="20" r="BA35"/>
  <c i="20" r="BA36"/>
  <c i="20" r="BA37"/>
  <c i="20" r="BA38"/>
  <c i="20" r="BA39"/>
  <c i="20" r="BA40"/>
  <c i="20" r="BA7"/>
  <c i="20" r="AB36"/>
  <c i="20" r="AI36"/>
  <c i="20" r="AJ36"/>
  <c i="20" r="AK36"/>
  <c i="20" r="AO36"/>
  <c i="20" r="AS36"/>
  <c i="20" r="AT36"/>
  <c i="20" r="BD37" s="1"/>
  <c i="20" r="AU36"/>
  <c i="20" r="AX36"/>
  <c i="20" r="AB37"/>
  <c i="20" r="AI37"/>
  <c i="20" r="AJ37"/>
  <c i="20" r="AK37"/>
  <c i="20" r="AO37"/>
  <c i="20" r="AS37"/>
  <c i="20" r="AT37"/>
  <c i="20" r="BD38" s="1"/>
  <c i="20" r="AU37"/>
  <c i="20" r="AX37"/>
  <c i="20" r="AB38"/>
  <c i="20" r="AI38"/>
  <c i="20" r="AJ38"/>
  <c i="20" r="AK38"/>
  <c i="20" r="AO38"/>
  <c i="20" r="AS38"/>
  <c i="20" r="AT38"/>
  <c i="20" r="BD39" s="1"/>
  <c i="20" r="AU38"/>
  <c i="20" r="AX38"/>
  <c i="20" r="AB39"/>
  <c i="20" r="AI39"/>
  <c i="20" r="AJ39"/>
  <c i="20" r="AK39"/>
  <c i="20" r="AO39"/>
  <c i="20" r="AS39"/>
  <c i="20" r="AT39"/>
  <c i="20" r="BD40" s="1"/>
  <c i="20" r="AU39"/>
  <c i="20" r="AX39"/>
  <c i="20" r="AB40"/>
  <c i="20" r="AI40"/>
  <c i="20" r="AJ40"/>
  <c i="20" r="AK40"/>
  <c i="20" r="AO40"/>
  <c i="20" r="AS40"/>
  <c i="20" r="AT40"/>
  <c i="20" r="BD41" s="1"/>
  <c i="20" r="AU40"/>
  <c i="20" r="AX40"/>
  <c i="20" r="U36"/>
  <c i="20" r="AE36" s="1"/>
  <c i="20" r="V36"/>
  <c i="20" r="AF36" s="1"/>
  <c i="20" r="U37"/>
  <c i="20" r="AE37" s="1"/>
  <c i="20" r="V37"/>
  <c i="20" r="AF37" s="1"/>
  <c i="20" r="U38"/>
  <c i="20" r="AE38" s="1"/>
  <c i="20" r="V38"/>
  <c i="20" r="AF38" s="1"/>
  <c i="20" r="V39"/>
  <c i="20" r="AF39" s="1"/>
  <c i="20" r="U40"/>
  <c i="20" r="AE40" s="1"/>
  <c i="20" r="V40"/>
  <c i="20" r="AF40" s="1"/>
  <c i="20" r="B38"/>
  <c i="20" r="BH38" s="1"/>
  <c i="20" r="B39"/>
  <c i="20" r="B40"/>
  <c i="20" r="B41"/>
  <c i="20" r="B42"/>
  <c i="20" r="B43"/>
  <c i="5" r="H109"/>
  <c i="8" r="I109"/>
  <c i="9" r="C114"/>
  <c i="12" r="K112"/>
  <c i="12" r="K113"/>
  <c i="12" r="K114"/>
  <c i="12" r="J114"/>
  <c i="12" r="D114" s="1"/>
  <c i="12" r="F114" s="1"/>
  <c i="12" r="C111"/>
  <c i="12" r="C112"/>
  <c i="12" r="C113"/>
  <c i="12" r="C114"/>
  <c i="11" r="I112"/>
  <c i="11" r="C112"/>
  <c i="11" r="C113"/>
  <c i="11" r="C114"/>
  <c i="20" l="1" r="BE38"/>
  <c i="20" r="BC38"/>
  <c i="20" r="BE41"/>
  <c i="20" r="BC41"/>
  <c i="20" r="BE37"/>
  <c i="20" r="BC37"/>
  <c i="20" r="BE40"/>
  <c i="20" r="BC40"/>
  <c i="20" r="BE39"/>
  <c i="20" r="BC39"/>
  <c i="20" r="W37"/>
  <c i="20" r="AC37"/>
  <c i="20" r="Y40"/>
  <c i="20" r="AD40"/>
  <c i="20" r="W38"/>
  <c i="20" r="AC38"/>
  <c i="20" r="W36"/>
  <c i="20" r="AC36"/>
  <c i="20" r="W40"/>
  <c i="20" r="AC40"/>
  <c i="20" r="Y37"/>
  <c i="20" r="AD37"/>
  <c i="20" r="AA39"/>
  <c i="20" r="W39"/>
  <c i="20" r="AD39"/>
  <c i="20" r="Y38"/>
  <c i="20" r="AD38"/>
  <c i="20" r="Y36"/>
  <c i="20" r="AD36"/>
  <c i="20" r="X40"/>
  <c i="20" r="AA40"/>
  <c i="20" r="X37"/>
  <c i="20" r="AA37"/>
  <c i="20" r="X38"/>
  <c i="20" r="AA38"/>
  <c i="20" r="X36"/>
  <c i="20" r="AA36"/>
  <c i="20" r="BJ41"/>
  <c i="20" r="BJ40"/>
  <c i="20" r="BH40"/>
  <c i="20" r="BJ42"/>
  <c i="20" r="BH42"/>
  <c i="20" r="BJ43"/>
  <c i="20" r="BH43"/>
  <c i="20" r="BJ39"/>
  <c i="20" r="BH39"/>
  <c i="20" r="BI42"/>
  <c i="20" r="BG42"/>
  <c i="20" r="BI38"/>
  <c i="20" r="BG38"/>
  <c i="20" r="BI40"/>
  <c i="20" r="BG41"/>
  <c i="20" r="BI41"/>
  <c i="20" r="BG43"/>
  <c i="20" r="BI43"/>
  <c i="20" r="BI39"/>
  <c i="20" r="BG39"/>
  <c i="20" r="AY39"/>
  <c i="20" r="Y39"/>
  <c i="20" r="AW40"/>
  <c i="20" r="AY38"/>
  <c i="20" r="AY36"/>
  <c i="20" r="AY37"/>
  <c i="20" r="AY40"/>
  <c i="20" r="AW38"/>
  <c i="20" r="BB39" s="1"/>
  <c i="20" r="AW37"/>
  <c i="20" r="AW36"/>
  <c i="20" r="BB37" s="1"/>
  <c i="20" r="AW39"/>
  <c i="10" r="C113"/>
  <c i="10" r="I112"/>
  <c i="10" r="C112"/>
  <c i="10" r="L112"/>
  <c i="10" r="M112"/>
  <c i="10" r="L113"/>
  <c i="10" r="D113" s="1"/>
  <c i="10" r="G113" s="1"/>
  <c i="10" r="M113"/>
  <c i="10" r="L114"/>
  <c i="10" r="M114"/>
  <c i="9" r="C113"/>
  <c i="9" r="I112"/>
  <c i="9" r="C112"/>
  <c i="9" r="M112"/>
  <c i="9" r="M113"/>
  <c i="9" r="M114"/>
  <c i="9" r="J114"/>
  <c i="9" r="L114" s="1"/>
  <c i="9" r="L113"/>
  <c i="9" r="D113" s="1"/>
  <c i="9" r="G113" s="1"/>
  <c i="9" r="L112"/>
  <c i="8" r="L107"/>
  <c i="8" r="D107" s="1"/>
  <c i="8" r="G107" s="1"/>
  <c i="8" r="M107"/>
  <c i="8" r="L108"/>
  <c i="8" r="D108" s="1"/>
  <c i="8" r="G108" s="1"/>
  <c i="8" r="M108"/>
  <c i="8" r="M109"/>
  <c i="8" r="J109"/>
  <c i="8" r="L109" s="1"/>
  <c i="8" r="D109" s="1"/>
  <c i="8" r="G109" s="1"/>
  <c i="8" r="C107"/>
  <c i="8" r="C108"/>
  <c i="8" r="C109"/>
  <c i="7" r="H109"/>
  <c i="7" r="C107"/>
  <c i="7" r="C108"/>
  <c i="7" r="C109"/>
  <c i="6" r="C106"/>
  <c i="6" r="C107"/>
  <c i="6" r="C108"/>
  <c i="6" r="M106"/>
  <c i="6" r="M107"/>
  <c i="6" r="M108"/>
  <c i="6" r="J108"/>
  <c i="6" r="L108" s="1"/>
  <c i="6" r="D108" s="1"/>
  <c i="6" r="G108" s="1"/>
  <c i="6" r="L107"/>
  <c i="6" r="D107" s="1"/>
  <c i="6" r="G107" s="1"/>
  <c i="6" r="L106"/>
  <c i="6" r="D106" s="1"/>
  <c i="6" r="G106" s="1"/>
  <c i="5" r="L106"/>
  <c i="5" r="L107"/>
  <c i="5" r="L108"/>
  <c i="5" r="L109"/>
  <c i="5" r="L110"/>
  <c i="5" r="L111"/>
  <c i="5" r="L112"/>
  <c i="5" r="K108"/>
  <c i="5" r="D108" s="1"/>
  <c i="5" r="F108" s="1"/>
  <c i="5" r="K107"/>
  <c i="5" r="D107" s="1"/>
  <c i="5" r="F107" s="1"/>
  <c i="5" r="I109"/>
  <c i="5" r="K109" s="1"/>
  <c i="5" r="D109" s="1"/>
  <c i="5" r="F109" s="1"/>
  <c i="5" r="H108"/>
  <c i="5" r="C107"/>
  <c i="5" r="C108"/>
  <c i="5" r="C109"/>
  <c i="20" l="1" r="BK43"/>
  <c i="20" r="BK42"/>
  <c i="20" r="BK39"/>
  <c i="20" r="BG40"/>
  <c i="20" r="BK40" s="1"/>
  <c i="20" r="BB40"/>
  <c i="20" r="BH41"/>
  <c i="20" r="BK41" s="1"/>
  <c i="20" r="BB41"/>
  <c i="20" r="BJ38"/>
  <c i="20" r="BK38" s="1"/>
  <c i="20" r="BB38"/>
  <c i="9" r="M111"/>
  <c i="9" r="L111"/>
  <c i="9" r="D111" s="1"/>
  <c i="9" r="G111" s="1"/>
  <c i="10" r="M111"/>
  <c i="10" r="L111"/>
  <c i="10" r="D111" s="1"/>
  <c i="10" r="G111" s="1"/>
  <c i="10" r="C111"/>
  <c i="12" r="K111"/>
  <c i="12" r="J111"/>
  <c i="12" r="D111" s="1"/>
  <c i="12" r="F111" s="1"/>
  <c i="8" r="M106"/>
  <c i="8" r="L106"/>
  <c i="8" r="D106" s="1"/>
  <c i="8" r="G106" s="1"/>
  <c i="8" r="I106"/>
  <c i="8" r="C106"/>
  <c i="9" r="C111"/>
  <c i="9" r="I110"/>
  <c i="11" r="I110"/>
  <c i="11" r="C111"/>
  <c i="11" r="M111"/>
  <c i="11" r="L111"/>
  <c i="11" r="D111" s="1"/>
  <c i="11" r="G111" s="1"/>
  <c i="7" r="L106"/>
  <c i="7" r="K106"/>
  <c i="7" r="D106" s="1"/>
  <c i="7" r="F106" s="1"/>
  <c i="7" r="H106"/>
  <c i="7" r="C106"/>
  <c i="6" r="M105"/>
  <c i="6" r="I105"/>
  <c i="6" r="C105"/>
  <c i="6" r="L105"/>
  <c i="6" r="D105" s="1"/>
  <c i="6" r="G105" s="1"/>
  <c i="5" r="K106"/>
  <c i="5" r="D106" s="1"/>
  <c i="5" r="F106" s="1"/>
  <c i="5" r="H106"/>
  <c i="5" r="C106"/>
  <c i="10" l="1" r="M110"/>
  <c i="10" r="L110"/>
  <c i="10" r="I110"/>
  <c i="10" r="C110"/>
  <c i="9" r="M110"/>
  <c i="9" r="L110"/>
  <c i="9" r="D110" s="1"/>
  <c i="9" r="G110" s="1"/>
  <c i="9" r="I109"/>
  <c i="9" r="C110"/>
  <c i="11" r="M110"/>
  <c i="11" r="L110"/>
  <c i="11" r="D110" s="1"/>
  <c i="11" r="G110" s="1"/>
  <c i="11" r="I108"/>
  <c i="11" r="I109"/>
  <c i="11" r="C110"/>
  <c i="12" r="K110"/>
  <c i="12" r="J110"/>
  <c i="12" r="D110" s="1"/>
  <c i="12" r="F110" s="1"/>
  <c i="12" r="C110"/>
  <c i="6" r="M104"/>
  <c i="6" r="L104"/>
  <c i="6" r="D104" s="1"/>
  <c i="6" r="G104" s="1"/>
  <c i="6" r="I104"/>
  <c i="6" r="C104"/>
  <c i="8" r="M105"/>
  <c i="8" r="L105"/>
  <c i="8" r="D105" s="1"/>
  <c i="8" r="G105" s="1"/>
  <c i="8" r="I105"/>
  <c i="8" r="C105"/>
  <c i="7" r="L105"/>
  <c i="7" r="K105"/>
  <c i="7" r="D105" s="1"/>
  <c i="7" r="F105" s="1"/>
  <c i="7" r="H105"/>
  <c i="7" r="C105"/>
  <c i="5" r="L103"/>
  <c i="5" r="L104"/>
  <c i="5" r="L105"/>
  <c i="5" r="K105"/>
  <c i="5" r="D105" s="1"/>
  <c i="5" r="F105" s="1"/>
  <c i="5" r="H105"/>
  <c i="5" r="C105"/>
  <c i="20" l="1" r="V34"/>
  <c i="20" r="AF34" s="1"/>
  <c i="20" r="U34"/>
  <c i="20" r="AE34" s="1"/>
  <c i="20" r="AB34"/>
  <c i="20" r="AI34"/>
  <c i="20" r="AJ34"/>
  <c i="20" r="AK34"/>
  <c i="20" r="AO34"/>
  <c i="20" r="AS34"/>
  <c i="20" r="AT34"/>
  <c i="20" r="BD35" s="1"/>
  <c i="20" r="AU34"/>
  <c i="20" r="AX34"/>
  <c i="20" r="AB35"/>
  <c i="20" r="AI35"/>
  <c i="20" r="AJ35"/>
  <c i="20" r="AK35"/>
  <c i="20" r="AO35"/>
  <c i="20" r="AS35"/>
  <c i="20" r="AT35"/>
  <c i="20" r="BD36" s="1"/>
  <c i="20" r="AU35"/>
  <c i="20" r="AX35"/>
  <c i="20" r="V35"/>
  <c i="20" r="AF35" s="1"/>
  <c i="20" r="U35"/>
  <c i="20" r="AE35" s="1"/>
  <c i="6" r="M103"/>
  <c i="6" r="I103"/>
  <c i="6" r="C103"/>
  <c i="7" r="L104"/>
  <c i="7" r="K104"/>
  <c i="7" r="D104" s="1"/>
  <c i="7" r="F104" s="1"/>
  <c i="7" r="H104"/>
  <c i="7" r="C104"/>
  <c i="8" r="M104"/>
  <c i="8" r="L104"/>
  <c i="8" r="D104" s="1"/>
  <c i="8" r="G104" s="1"/>
  <c i="8" r="I104"/>
  <c i="8" r="C104"/>
  <c i="10" r="M109"/>
  <c i="10" r="L109"/>
  <c i="10" r="D109" s="1"/>
  <c i="10" r="G109" s="1"/>
  <c i="10" r="I108"/>
  <c i="10" r="C109"/>
  <c i="9" r="M109"/>
  <c i="9" r="L109"/>
  <c i="9" r="D109" s="1"/>
  <c i="9" r="G109" s="1"/>
  <c i="9" r="I108"/>
  <c i="9" r="C109"/>
  <c i="11" r="L109"/>
  <c i="11" r="D109" s="1"/>
  <c i="11" r="G109" s="1"/>
  <c i="11" r="C109"/>
  <c i="12" r="K109"/>
  <c i="12" r="J109"/>
  <c i="12" r="D109" s="1"/>
  <c i="12" r="F109" s="1"/>
  <c i="12" r="G109"/>
  <c i="12" r="C109"/>
  <c i="6" r="L103"/>
  <c i="6" r="D103" s="1"/>
  <c i="6" r="G103" s="1"/>
  <c i="5" r="K104"/>
  <c i="5" r="D104" s="1"/>
  <c i="5" r="F104" s="1"/>
  <c i="5" r="H104"/>
  <c i="5" r="C104"/>
  <c i="20" l="1" r="BE35"/>
  <c i="20" r="BC35"/>
  <c i="20" r="BE36"/>
  <c i="20" r="BC36"/>
  <c i="20" r="W35"/>
  <c i="20" r="AC35"/>
  <c i="20" r="W34"/>
  <c i="20" r="AC34"/>
  <c i="20" r="Y35"/>
  <c i="20" r="AD35"/>
  <c i="20" r="Y34"/>
  <c i="20" r="AD34"/>
  <c i="20" r="X35"/>
  <c i="20" r="AA35"/>
  <c i="20" r="X34"/>
  <c i="20" r="AA34"/>
  <c i="20" r="AY35"/>
  <c i="20" r="AW35"/>
  <c i="20" r="BB36" s="1"/>
  <c i="20" r="AY34"/>
  <c i="20" r="AW34"/>
  <c i="20" r="BB35" s="1"/>
  <c i="8" r="I102"/>
  <c i="8" r="L102"/>
  <c i="8" r="D102" s="1"/>
  <c i="8" r="G102" s="1"/>
  <c i="8" r="M102"/>
  <c i="8" r="L103"/>
  <c i="8" r="D103" s="1"/>
  <c i="8" r="G103" s="1"/>
  <c i="8" r="M103"/>
  <c i="8" r="I103"/>
  <c i="8" r="C102"/>
  <c i="8" r="C103"/>
  <c i="12" r="C108"/>
  <c i="12" r="K108"/>
  <c i="12" r="J108"/>
  <c i="12" r="D108" s="1"/>
  <c i="12" r="F108" s="1"/>
  <c i="10" r="M108"/>
  <c i="10" r="L108"/>
  <c i="10" r="D108" s="1"/>
  <c i="10" r="G108" s="1"/>
  <c i="10" r="C108"/>
  <c i="9" r="M108"/>
  <c i="9" r="L108"/>
  <c i="9" r="D108" s="1"/>
  <c i="9" r="G108" s="1"/>
  <c i="9" r="C108"/>
  <c i="11" r="M108"/>
  <c i="11" r="L108"/>
  <c i="11" r="D108" s="1"/>
  <c i="11" r="G108" s="1"/>
  <c i="11" r="C108"/>
  <c i="7" r="H103"/>
  <c i="7" r="L103"/>
  <c i="7" r="K103"/>
  <c i="7" r="C103"/>
  <c i="7" r="C102"/>
  <c i="6" r="M102"/>
  <c i="6" r="I102"/>
  <c i="6" r="C102"/>
  <c i="5" r="H103"/>
  <c i="5" r="C103"/>
  <c i="6" r="L102"/>
  <c i="6" r="D102" s="1"/>
  <c i="6" r="G102" s="1"/>
  <c i="5" r="K103"/>
  <c i="5" r="D103" s="1"/>
  <c i="5" r="F103" s="1"/>
  <c i="10" l="1" r="I107"/>
  <c i="9" r="I107"/>
  <c i="7" r="L102"/>
  <c i="7" r="K102"/>
  <c i="6" r="M101"/>
  <c i="6" r="L101"/>
  <c i="6" r="D101" s="1"/>
  <c i="6" r="G101" s="1"/>
  <c i="6" r="I101"/>
  <c i="6" r="C101"/>
  <c i="20" l="1" r="B37"/>
  <c i="20" r="B36"/>
  <c i="20" r="B35"/>
  <c i="20" r="B34"/>
  <c i="20" r="AB32"/>
  <c i="20" r="AI32"/>
  <c i="20" r="AJ32"/>
  <c i="20" r="AK32"/>
  <c i="20" r="AO32"/>
  <c i="20" r="AS32"/>
  <c i="20" r="AT32"/>
  <c i="20" r="BD33" s="1"/>
  <c i="20" r="AU32"/>
  <c i="20" r="AW32"/>
  <c i="20" r="BB33" s="1"/>
  <c i="20" r="AX32"/>
  <c i="20" r="AY32"/>
  <c i="20" r="AB33"/>
  <c i="20" r="AI33"/>
  <c i="20" r="AJ33"/>
  <c i="20" r="AK33"/>
  <c i="20" r="AO33"/>
  <c i="20" r="AS33"/>
  <c i="20" r="AT33"/>
  <c i="20" r="BD34" s="1"/>
  <c i="20" r="AU33"/>
  <c i="20" r="AW33"/>
  <c i="20" r="BB34" s="1"/>
  <c i="20" r="AX33"/>
  <c i="20" r="AY33"/>
  <c i="11" r="M109"/>
  <c i="10" r="L107"/>
  <c i="10" r="M107"/>
  <c i="10" r="D107"/>
  <c i="10" r="G107" s="1"/>
  <c i="10" r="I106"/>
  <c i="10" r="C107"/>
  <c i="9" r="L106"/>
  <c i="9" r="M106"/>
  <c i="9" r="L107"/>
  <c i="9" r="D107" s="1"/>
  <c i="9" r="G107" s="1"/>
  <c i="9" r="M107"/>
  <c i="9" r="I106"/>
  <c i="9" r="C107"/>
  <c i="11" r="M106"/>
  <c i="11" r="M107"/>
  <c i="11" r="L107"/>
  <c i="11" r="D107" s="1"/>
  <c i="11" r="G107" s="1"/>
  <c i="11" r="I107"/>
  <c i="11" r="C107"/>
  <c i="12" r="G104"/>
  <c i="12" r="G106"/>
  <c i="12" r="K107"/>
  <c i="12" r="J107"/>
  <c i="12" r="D107" s="1"/>
  <c i="12" r="F107" s="1"/>
  <c i="12" r="G107"/>
  <c i="12" r="C107"/>
  <c i="5" r="L102"/>
  <c i="5" r="K102"/>
  <c i="5" r="D102" s="1"/>
  <c i="5" r="F102" s="1"/>
  <c i="5" r="H102"/>
  <c i="5" r="C102"/>
  <c i="20" l="1" r="BE33"/>
  <c i="20" r="BC33"/>
  <c i="20" r="BE34"/>
  <c i="20" r="BC34"/>
  <c i="20" r="BJ37"/>
  <c i="20" r="BH37"/>
  <c i="20" r="BJ34"/>
  <c i="20" r="BH34"/>
  <c i="20" r="BJ35"/>
  <c i="20" r="BH35"/>
  <c i="20" r="BJ36"/>
  <c i="20" r="BH36"/>
  <c i="20" r="BI36"/>
  <c i="20" r="BG36"/>
  <c i="20" r="BI34"/>
  <c i="20" r="BG34"/>
  <c i="20" r="BI35"/>
  <c i="20" r="BG35"/>
  <c i="20" r="BG37"/>
  <c i="20" r="BI37"/>
  <c i="6" r="M100"/>
  <c i="10" r="L106"/>
  <c i="10" r="D106" s="1"/>
  <c i="10" r="G106" s="1"/>
  <c i="10" r="M106"/>
  <c i="10" r="I105"/>
  <c i="10" r="C106"/>
  <c i="9" r="D106"/>
  <c i="9" r="G106" s="1"/>
  <c i="9" r="C106"/>
  <c i="11" r="L106"/>
  <c i="11" r="D106" s="1"/>
  <c i="11" r="G106" s="1"/>
  <c i="11" r="I106"/>
  <c i="11" r="C106"/>
  <c i="12" r="K106"/>
  <c i="12" r="J106"/>
  <c i="12" r="D106" s="1"/>
  <c i="12" r="F106" s="1"/>
  <c i="12" r="C106"/>
  <c i="8" r="L101"/>
  <c i="8" r="D101" s="1"/>
  <c i="8" r="G101" s="1"/>
  <c i="8" r="M101"/>
  <c i="8" r="I101"/>
  <c i="8" r="C101"/>
  <c i="7" r="L101"/>
  <c i="7" r="K101"/>
  <c i="7" r="D101" s="1"/>
  <c i="7" r="F101" s="1"/>
  <c i="7" r="H101"/>
  <c i="7" r="C101"/>
  <c i="6" r="I100"/>
  <c i="6" r="C100"/>
  <c i="6" r="L100"/>
  <c i="6" r="D100" s="1"/>
  <c i="6" r="G100" s="1"/>
  <c i="5" r="L101"/>
  <c i="5" r="K101"/>
  <c i="5" r="D101" s="1"/>
  <c i="5" r="F101" s="1"/>
  <c i="5" r="H101"/>
  <c i="5" r="C101"/>
  <c i="20" l="1" r="BK35"/>
  <c i="20" r="BK37"/>
  <c i="20" r="BK34"/>
  <c i="20" r="BK36"/>
  <c i="20" r="AB31"/>
  <c i="20" r="AI31"/>
  <c i="20" r="AJ31"/>
  <c i="20" r="AK31"/>
  <c i="20" r="AO31"/>
  <c i="20" r="AS31"/>
  <c i="20" r="AT31"/>
  <c i="20" r="BD32" s="1"/>
  <c i="20" r="AU31"/>
  <c i="20" r="AW31"/>
  <c i="20" r="BB32" s="1"/>
  <c i="20" r="AX31"/>
  <c i="20" r="AY31"/>
  <c i="20" l="1" r="BE32"/>
  <c i="20" r="BC32"/>
  <c i="8" r="M100"/>
  <c i="8" r="L100"/>
  <c i="8" r="D100" s="1"/>
  <c i="8" r="I100"/>
  <c i="8" r="C100"/>
  <c i="11" r="M105"/>
  <c i="11" r="L105"/>
  <c i="11" r="D105" s="1"/>
  <c i="11" r="G105" s="1"/>
  <c i="11" r="I105"/>
  <c i="11" r="C105"/>
  <c i="10" r="I104"/>
  <c i="10" r="L105"/>
  <c i="10" r="D105" s="1"/>
  <c i="10" r="G105" s="1"/>
  <c i="10" r="M105"/>
  <c i="10" r="C105"/>
  <c i="9" r="I105"/>
  <c i="9" r="C105"/>
  <c i="9" r="L105"/>
  <c i="9" r="M105"/>
  <c i="12" r="K105"/>
  <c i="12" r="J105"/>
  <c i="12" r="D105" s="1"/>
  <c i="12" r="F105" s="1"/>
  <c i="12" r="G105"/>
  <c i="12" r="C105"/>
  <c i="7" r="L100"/>
  <c i="7" r="K100"/>
  <c i="7" r="D100" s="1"/>
  <c i="7" r="F100" s="1"/>
  <c i="7" r="H100"/>
  <c i="7" r="C100"/>
  <c i="6" r="C99"/>
  <c i="6" r="I99"/>
  <c i="6" r="M98"/>
  <c i="6" r="M99"/>
  <c i="6" r="L99"/>
  <c i="6" r="D99" s="1"/>
  <c i="6" r="G99" s="1"/>
  <c i="5" r="L99"/>
  <c i="5" r="L100"/>
  <c i="5" r="K100"/>
  <c i="5" r="D100" s="1"/>
  <c i="5" r="F100" s="1"/>
  <c i="5" r="C100"/>
  <c i="5" r="H100"/>
  <c i="8" l="1" r="G100"/>
  <c i="20" r="AY30"/>
  <c i="10" r="I103"/>
  <c i="10" r="M102"/>
  <c i="10" r="M103"/>
  <c i="10" r="L104"/>
  <c i="10" r="D104" s="1"/>
  <c i="10" r="G104" s="1"/>
  <c i="10" r="M104"/>
  <c i="10" r="C104"/>
  <c i="11" r="M102"/>
  <c i="11" r="M103"/>
  <c i="11" r="M104"/>
  <c i="11" r="I104"/>
  <c i="11" r="C104"/>
  <c i="11" r="L104"/>
  <c i="11" r="C103"/>
  <c i="12" r="J104"/>
  <c i="12" r="K104"/>
  <c i="12" r="G103"/>
  <c i="12" r="C104"/>
  <c i="7" r="L99"/>
  <c i="7" r="K99"/>
  <c i="7" r="H99"/>
  <c i="7" r="C99"/>
  <c i="8" r="I99"/>
  <c i="8" r="C99"/>
  <c i="8" r="M97"/>
  <c i="8" r="M98"/>
  <c i="8" r="M99"/>
  <c i="8" r="L99"/>
  <c i="8" r="D99" s="1"/>
  <c i="8" r="G99" s="1"/>
  <c i="9" r="M102"/>
  <c i="9" r="M103"/>
  <c i="9" r="M104"/>
  <c i="9" r="L104"/>
  <c i="9" r="D104" s="1"/>
  <c i="9" r="G104" s="1"/>
  <c i="9" r="I103"/>
  <c i="9" r="C104"/>
  <c i="5" r="K99"/>
  <c i="5" r="D99" s="1"/>
  <c i="5" r="F99" s="1"/>
  <c i="6" r="L98"/>
  <c i="6" r="I98"/>
  <c i="6" r="C98"/>
  <c i="5" r="H99"/>
  <c i="5" r="C99"/>
  <c i="20" l="1" r="AB30"/>
  <c i="20" r="AI30"/>
  <c i="20" r="AJ30"/>
  <c i="20" r="AK30"/>
  <c i="20" r="AO30"/>
  <c i="20" r="AS30"/>
  <c i="20" r="AT30"/>
  <c i="20" r="BD31" s="1"/>
  <c i="20" r="AU30"/>
  <c i="20" r="AW30"/>
  <c i="20" r="BB31" s="1"/>
  <c i="20" r="AX30"/>
  <c i="20" l="1" r="BE31"/>
  <c i="20" r="BC31"/>
  <c i="20" r="AB28"/>
  <c i="20" r="AI28"/>
  <c i="20" r="AJ28"/>
  <c i="20" r="AK28"/>
  <c i="20" r="AO28"/>
  <c i="20" r="AS28"/>
  <c i="20" r="AT28"/>
  <c i="20" r="BD29" s="1"/>
  <c i="20" r="AU28"/>
  <c i="20" r="AW28"/>
  <c i="20" r="BB29" s="1"/>
  <c i="20" r="AX28"/>
  <c i="20" r="AY28"/>
  <c i="20" r="AB29"/>
  <c i="20" r="AI29"/>
  <c i="20" r="AJ29"/>
  <c i="20" r="AK29"/>
  <c i="20" r="AO29"/>
  <c i="20" r="AS29"/>
  <c i="20" r="AT29"/>
  <c i="20" r="BD30" s="1"/>
  <c i="20" r="AU29"/>
  <c i="20" r="AW29"/>
  <c i="20" r="BB30" s="1"/>
  <c i="20" r="AX29"/>
  <c i="20" r="AY29"/>
  <c i="20" r="B29"/>
  <c i="20" r="B30"/>
  <c i="20" r="B31"/>
  <c i="20" r="B32"/>
  <c i="20" r="B33"/>
  <c i="5" r="L98"/>
  <c i="5" r="K98"/>
  <c i="5" r="D98" s="1"/>
  <c i="5" r="F98" s="1"/>
  <c i="6" r="M95"/>
  <c i="6" r="M96"/>
  <c i="6" r="M97"/>
  <c i="6" r="L97"/>
  <c i="6" r="D97" s="1"/>
  <c i="6" r="G97" s="1"/>
  <c i="7" r="L97"/>
  <c i="7" r="L98"/>
  <c i="7" r="K98"/>
  <c i="7" r="D98" s="1"/>
  <c i="7" r="F98" s="1"/>
  <c i="8" r="I98"/>
  <c i="8" r="D97"/>
  <c i="8" r="C97"/>
  <c i="8" r="C98"/>
  <c i="10" r="D103"/>
  <c i="10" r="G103" s="1"/>
  <c i="10" r="C103"/>
  <c i="9" r="C102"/>
  <c i="9" r="D102"/>
  <c i="9" r="C103"/>
  <c i="9" r="D103"/>
  <c i="9" r="G103" s="1"/>
  <c i="12" r="K102"/>
  <c i="12" r="K103"/>
  <c i="12" r="J102"/>
  <c i="12" r="H103"/>
  <c i="12" r="J103" s="1"/>
  <c i="12" r="D103" s="1"/>
  <c i="12" r="F103" s="1"/>
  <c i="12" r="C102"/>
  <c i="12" r="C103"/>
  <c i="7" r="C98"/>
  <c i="6" r="C97"/>
  <c i="5" r="C98"/>
  <c i="5" r="H98"/>
  <c i="20" l="1" r="BE29"/>
  <c i="20" r="BC29"/>
  <c i="20" r="BE30"/>
  <c i="20" r="BC30"/>
  <c i="20" r="BJ30"/>
  <c i="20" r="BH30"/>
  <c i="20" r="BJ33"/>
  <c i="20" r="BH33"/>
  <c i="20" r="BJ29"/>
  <c i="20" r="BH29"/>
  <c i="20" r="BJ32"/>
  <c i="20" r="BH32"/>
  <c i="20" r="BJ31"/>
  <c i="20" r="BH31"/>
  <c i="20" r="BI30"/>
  <c i="20" r="BG30"/>
  <c i="20" r="BG33"/>
  <c i="20" r="BI33"/>
  <c i="20" r="BG29"/>
  <c i="20" r="BI29"/>
  <c i="20" r="BI32"/>
  <c i="20" r="BG32"/>
  <c i="20" r="BI31"/>
  <c i="20" r="BG31"/>
  <c i="6" r="I96"/>
  <c i="6" r="L96"/>
  <c i="6" r="D96" s="1"/>
  <c i="6" r="G96" s="1"/>
  <c i="5" r="L97"/>
  <c i="5" r="K97"/>
  <c i="10" r="C102"/>
  <c i="10" r="I102"/>
  <c i="9" r="I102"/>
  <c i="11" r="I102"/>
  <c i="11" r="C102"/>
  <c i="11" r="L102"/>
  <c i="7" r="K97"/>
  <c i="7" r="D97" s="1"/>
  <c i="7" r="F97" s="1"/>
  <c i="7" r="H97"/>
  <c i="7" r="C97"/>
  <c i="6" r="C96"/>
  <c i="5" r="H97"/>
  <c i="5" r="D97"/>
  <c i="5" r="F97" s="1"/>
  <c i="5" r="C97"/>
  <c i="20" l="1" r="BK29"/>
  <c i="20" r="BK31"/>
  <c i="20" r="BK30"/>
  <c i="20" r="BK32"/>
  <c i="20" r="BK33"/>
  <c i="20" r="AB27"/>
  <c i="20" r="AI27"/>
  <c i="20" r="AJ27"/>
  <c i="20" r="AK27"/>
  <c i="20" r="AO27"/>
  <c i="20" r="AS27"/>
  <c i="20" r="AT27"/>
  <c i="20" r="BD28" s="1"/>
  <c i="20" r="AU27"/>
  <c i="20" r="AW27"/>
  <c i="20" r="BB28" s="1"/>
  <c i="20" r="AX27"/>
  <c i="20" r="AY27"/>
  <c i="6" r="I95"/>
  <c i="6" r="C95"/>
  <c i="5" r="C96"/>
  <c i="5" r="H96"/>
  <c i="5" r="L96"/>
  <c i="5" r="K96"/>
  <c i="5" r="D96" s="1"/>
  <c i="5" r="F96" s="1"/>
  <c i="6" r="M94"/>
  <c i="6" r="L95"/>
  <c i="6" r="D95" s="1"/>
  <c i="6" r="G95" s="1"/>
  <c i="7" r="L96"/>
  <c i="7" r="K96"/>
  <c i="7" r="D96" s="1"/>
  <c i="7" r="F96" s="1"/>
  <c i="11" r="M101"/>
  <c i="11" r="L101"/>
  <c i="11" r="D101" s="1"/>
  <c i="11" r="G101" s="1"/>
  <c i="7" r="H96"/>
  <c i="7" r="C96"/>
  <c i="8" r="L96"/>
  <c i="8" r="D96" s="1"/>
  <c i="8" r="G96" s="1"/>
  <c i="8" r="M96"/>
  <c i="8" r="I96"/>
  <c i="8" r="C96"/>
  <c i="11" r="C101"/>
  <c i="11" r="I100"/>
  <c i="10" r="M101"/>
  <c i="10" r="L101"/>
  <c i="10" r="I101"/>
  <c i="10" r="C101"/>
  <c i="9" r="I101"/>
  <c i="9" r="M101"/>
  <c i="9" r="L101"/>
  <c i="9" r="D101" s="1"/>
  <c i="9" r="G101" s="1"/>
  <c i="9" r="I100"/>
  <c i="9" r="C101"/>
  <c i="12" r="K101"/>
  <c i="12" r="J101"/>
  <c i="12" r="D101" s="1"/>
  <c i="12" r="F101" s="1"/>
  <c i="12" r="G100"/>
  <c i="12" r="C101"/>
  <c i="20" l="1" r="BE28"/>
  <c i="20" r="BC28"/>
  <c i="6" r="C94"/>
  <c i="6" r="I94"/>
  <c i="8" r="M94"/>
  <c i="8" r="M95"/>
  <c i="8" r="J95"/>
  <c i="8" r="L95" s="1"/>
  <c i="8" r="I95"/>
  <c i="8" r="C95"/>
  <c i="8" r="C94"/>
  <c i="7" r="L95"/>
  <c i="7" r="K95"/>
  <c i="7" r="D95" s="1"/>
  <c i="7" r="F95" s="1"/>
  <c i="7" r="H95"/>
  <c i="7" r="C95"/>
  <c i="10" r="M100"/>
  <c i="10" r="L100"/>
  <c i="10" r="D100" s="1"/>
  <c i="10" r="G100" s="1"/>
  <c i="10" r="C100"/>
  <c i="9" r="M100"/>
  <c i="9" r="L100"/>
  <c i="9" r="D100" s="1"/>
  <c i="9" r="G100" s="1"/>
  <c i="9" r="I99"/>
  <c i="9" r="C100"/>
  <c i="11" r="M100"/>
  <c i="11" r="L100"/>
  <c i="11" r="D100" s="1"/>
  <c i="11" r="G100" s="1"/>
  <c i="11" r="I99"/>
  <c i="11" r="C100"/>
  <c i="12" r="K100"/>
  <c i="12" r="J100"/>
  <c i="12" r="D100" s="1"/>
  <c i="12" r="F100" s="1"/>
  <c i="12" r="G99"/>
  <c i="12" r="C100"/>
  <c i="6" r="L94"/>
  <c i="6" r="D94" s="1"/>
  <c i="6" r="G94" s="1"/>
  <c i="5" r="L95"/>
  <c i="5" r="K95"/>
  <c i="5" r="D95" s="1"/>
  <c i="5" r="F95" s="1"/>
  <c i="5" r="H95"/>
  <c i="5" r="C95"/>
  <c i="20" l="1" r="B28"/>
  <c i="20" r="B27"/>
  <c i="20" r="AT8"/>
  <c i="20" r="BD9" s="1"/>
  <c i="20" r="AT9"/>
  <c i="20" r="BD10" s="1"/>
  <c i="20" r="AT10"/>
  <c i="20" r="BD11" s="1"/>
  <c i="20" r="AT11"/>
  <c i="20" r="BD12" s="1"/>
  <c i="20" r="AT12"/>
  <c i="20" r="BD13" s="1"/>
  <c i="20" r="AT13"/>
  <c i="20" r="BD14" s="1"/>
  <c i="20" r="AT14"/>
  <c i="20" r="BD15" s="1"/>
  <c i="20" r="AT15"/>
  <c i="20" r="BD16" s="1"/>
  <c i="20" r="AT16"/>
  <c i="20" r="BD17" s="1"/>
  <c i="20" r="AT17"/>
  <c i="20" r="BD18" s="1"/>
  <c i="20" r="AT18"/>
  <c i="20" r="BD19" s="1"/>
  <c i="20" r="AT19"/>
  <c i="20" r="BD20" s="1"/>
  <c i="20" r="AT20"/>
  <c i="20" r="BD21" s="1"/>
  <c i="20" r="AT21"/>
  <c i="20" r="BD22" s="1"/>
  <c i="20" r="AT22"/>
  <c i="20" r="BD23" s="1"/>
  <c i="20" r="AT23"/>
  <c i="20" r="BD24" s="1"/>
  <c i="20" r="AT24"/>
  <c i="20" r="BD25" s="1"/>
  <c i="20" r="AT25"/>
  <c i="20" r="BD26" s="1"/>
  <c i="20" r="AT26"/>
  <c i="20" r="BD27" s="1"/>
  <c i="20" r="AT7"/>
  <c i="20" r="BD8" s="1"/>
  <c i="20" r="AB25"/>
  <c i="20" r="AI25"/>
  <c i="20" r="AJ25"/>
  <c i="20" r="AK25"/>
  <c i="20" r="AO25"/>
  <c i="20" r="AS25"/>
  <c i="20" r="AU25"/>
  <c i="20" r="AW25"/>
  <c i="20" r="BB26" s="1"/>
  <c i="20" r="AX25"/>
  <c i="20" r="AY25"/>
  <c i="20" r="AB26"/>
  <c i="20" r="AI26"/>
  <c i="20" r="AJ26"/>
  <c i="20" r="AK26"/>
  <c i="20" r="AO26"/>
  <c i="20" r="AS26"/>
  <c i="20" r="AU26"/>
  <c i="20" r="AW26"/>
  <c i="20" r="BB27" s="1"/>
  <c i="20" r="AX26"/>
  <c i="20" r="AY26"/>
  <c i="20" r="B26"/>
  <c i="7" r="L93"/>
  <c i="7" r="L94"/>
  <c i="7" r="K94"/>
  <c i="7" r="D94" s="1"/>
  <c i="7" r="F94" s="1"/>
  <c i="7" r="H94"/>
  <c i="7" r="C94"/>
  <c i="6" r="M92"/>
  <c i="6" r="M93"/>
  <c i="6" r="I93"/>
  <c i="6" r="C93"/>
  <c i="6" r="L93"/>
  <c i="6" r="D93" s="1"/>
  <c i="6" r="G93" s="1"/>
  <c i="5" r="L91"/>
  <c i="5" r="L92"/>
  <c i="5" r="L93"/>
  <c i="5" r="L94"/>
  <c i="5" r="K94"/>
  <c i="5" r="D94" s="1"/>
  <c i="5" r="F94" s="1"/>
  <c i="5" r="H94"/>
  <c i="5" r="C94"/>
  <c i="10" r="I99"/>
  <c i="10" r="M99"/>
  <c i="10" r="L99"/>
  <c i="10" r="D99" s="1"/>
  <c i="10" r="G99" s="1"/>
  <c i="10" r="I98"/>
  <c i="10" r="C99"/>
  <c i="9" r="I98"/>
  <c i="9" r="M99"/>
  <c i="9" r="L99"/>
  <c i="9" r="D99" s="1"/>
  <c i="9" r="G99" s="1"/>
  <c i="9" r="C99"/>
  <c i="11" r="M98"/>
  <c i="11" r="M99"/>
  <c i="11" r="L99"/>
  <c i="11" r="D99" s="1"/>
  <c i="11" r="G99" s="1"/>
  <c i="11" r="I98"/>
  <c i="11" r="C99"/>
  <c i="12" r="K98"/>
  <c i="12" r="K99"/>
  <c i="12" r="J99"/>
  <c i="12" r="D99" s="1"/>
  <c i="12" r="F99" s="1"/>
  <c i="12" r="G98"/>
  <c i="12" r="C99"/>
  <c i="20" l="1" r="BE26"/>
  <c i="20" r="BC26"/>
  <c i="20" r="BE27"/>
  <c i="20" r="BC27"/>
  <c i="20" r="BJ26"/>
  <c i="20" r="BH26"/>
  <c i="20" r="BJ27"/>
  <c i="20" r="BH27"/>
  <c i="20" r="BJ28"/>
  <c i="20" r="BH28"/>
  <c i="20" r="BI26"/>
  <c i="20" r="BG26"/>
  <c i="20" r="BG27"/>
  <c i="20" r="BI27"/>
  <c i="20" r="BI28"/>
  <c i="20" r="BG28"/>
  <c i="11" r="L98"/>
  <c i="11" r="D98" s="1"/>
  <c i="11" r="G98" s="1"/>
  <c i="11" r="C98"/>
  <c i="9" r="M97"/>
  <c i="9" r="M98"/>
  <c i="10" r="M94"/>
  <c i="10" r="M95"/>
  <c i="10" r="M96"/>
  <c i="10" r="M97"/>
  <c i="10" r="M98"/>
  <c i="10" r="L98"/>
  <c i="10" r="D98" s="1"/>
  <c i="10" r="G98" s="1"/>
  <c i="10" r="C98"/>
  <c i="9" r="L98"/>
  <c i="9" r="D98" s="1"/>
  <c i="9" r="G98" s="1"/>
  <c i="9" r="C98"/>
  <c i="12" r="J98"/>
  <c i="12" r="D98" s="1"/>
  <c i="12" r="F98" s="1"/>
  <c i="12" r="C98"/>
  <c i="6" r="L92"/>
  <c i="6" r="I92"/>
  <c i="6" r="C92"/>
  <c i="8" r="M90"/>
  <c i="8" r="M91"/>
  <c i="8" r="M92"/>
  <c i="8" r="M93"/>
  <c i="8" r="L93"/>
  <c i="8" r="I93"/>
  <c i="8" r="C93"/>
  <c i="7" r="L92"/>
  <c i="7" r="K93"/>
  <c i="7" r="H93"/>
  <c i="7" r="C93"/>
  <c i="5" r="K93"/>
  <c i="5" r="D93" s="1"/>
  <c i="5" r="F93" s="1"/>
  <c i="5" r="C93"/>
  <c i="5" r="H93"/>
  <c i="20" l="1" r="BK28"/>
  <c i="20" r="BK26"/>
  <c i="20" r="BK27"/>
  <c i="20" r="AB23"/>
  <c i="20" r="AI23"/>
  <c i="20" r="AJ23"/>
  <c i="20" r="AK23"/>
  <c i="20" r="AO23"/>
  <c i="20" r="AS23"/>
  <c i="20" r="AU23"/>
  <c i="20" r="AW23"/>
  <c i="20" r="BB24" s="1"/>
  <c i="20" r="AX23"/>
  <c i="20" r="AY23"/>
  <c i="20" r="AB24"/>
  <c i="20" r="AI24"/>
  <c i="20" r="AJ24"/>
  <c i="20" r="AK24"/>
  <c i="20" r="AO24"/>
  <c i="20" r="AS24"/>
  <c i="20" r="AU24"/>
  <c i="20" r="AW24"/>
  <c i="20" r="BB25" s="1"/>
  <c i="20" r="AX24"/>
  <c i="20" r="AY24"/>
  <c i="20" r="B25"/>
  <c i="20" r="B24"/>
  <c i="20" l="1" r="BE25"/>
  <c i="20" r="BC25"/>
  <c i="20" r="BE24"/>
  <c i="20" r="BC24"/>
  <c i="20" r="BJ25"/>
  <c i="20" r="BH25"/>
  <c i="20" r="BJ24"/>
  <c i="20" r="BH24"/>
  <c i="20" r="BI24"/>
  <c i="20" r="BG24"/>
  <c i="20" r="BG25"/>
  <c i="20" r="BI25"/>
  <c i="10" r="L95"/>
  <c i="10" r="L96"/>
  <c i="10" r="L97"/>
  <c i="10" r="I97"/>
  <c i="10" r="C96"/>
  <c i="10" r="C97"/>
  <c i="9" r="M95"/>
  <c i="9" r="M96"/>
  <c i="9" r="L96"/>
  <c i="9" r="L97"/>
  <c i="9" r="I97"/>
  <c i="9" r="C95"/>
  <c i="9" r="C96"/>
  <c i="9" r="C97"/>
  <c i="11" r="I97"/>
  <c i="11" r="L96"/>
  <c i="11" r="M96"/>
  <c i="11" r="L97"/>
  <c i="11" r="M97"/>
  <c i="11" r="C96"/>
  <c i="11" r="C97"/>
  <c i="12" r="G96"/>
  <c i="12" r="G95"/>
  <c i="12" r="J96"/>
  <c i="12" r="D96" s="1"/>
  <c i="12" r="F96" s="1"/>
  <c i="12" r="K96"/>
  <c i="12" r="J97"/>
  <c i="12" r="D97" s="1"/>
  <c i="12" r="F97" s="1"/>
  <c i="12" r="K97"/>
  <c i="12" r="G97"/>
  <c i="12" r="C96"/>
  <c i="12" r="C97"/>
  <c i="7" r="K91"/>
  <c i="7" r="L91"/>
  <c i="7" r="K92"/>
  <c i="7" r="D92" s="1"/>
  <c i="7" r="F92" s="1"/>
  <c i="7" r="C92"/>
  <c i="7" r="H91"/>
  <c i="7" r="C91"/>
  <c i="6" r="I90"/>
  <c i="6" r="L90"/>
  <c i="6" r="D90" s="1"/>
  <c i="6" r="M90"/>
  <c i="6" r="L91"/>
  <c i="6" r="M91"/>
  <c i="6" r="C90"/>
  <c i="6" r="D91"/>
  <c i="6" r="G91" s="1"/>
  <c i="6" r="C91"/>
  <c i="8" r="I91"/>
  <c i="8" r="L91"/>
  <c i="8" r="D91" s="1"/>
  <c i="8" r="G91" s="1"/>
  <c i="8" r="L92"/>
  <c i="8" r="D92" s="1"/>
  <c i="8" r="G92" s="1"/>
  <c i="8" r="C91"/>
  <c i="8" r="C92"/>
  <c i="5" r="K91"/>
  <c i="5" r="D91" s="1"/>
  <c i="5" r="F91" s="1"/>
  <c i="5" r="K92"/>
  <c i="5" r="D92" s="1"/>
  <c i="5" r="F92" s="1"/>
  <c i="5" r="H92"/>
  <c i="5" r="C92"/>
  <c i="5" r="C91"/>
  <c i="20" l="1" r="BK25"/>
  <c i="20" r="BK24"/>
  <c i="10" r="C95"/>
  <c i="9" r="L95"/>
  <c i="9" r="D95" s="1"/>
  <c i="9" r="G95" s="1"/>
  <c i="12" r="K91"/>
  <c i="12" r="K92"/>
  <c i="12" r="K93"/>
  <c i="12" r="K94"/>
  <c i="12" r="K95"/>
  <c i="12" r="J95"/>
  <c i="12" r="D95" s="1"/>
  <c i="12" r="F95" s="1"/>
  <c i="12" r="G94"/>
  <c i="12" r="C95"/>
  <c i="6" r="M89"/>
  <c i="6" r="L89"/>
  <c i="6" r="D89" s="1"/>
  <c i="6" r="G89" s="1"/>
  <c i="6" r="I89"/>
  <c i="6" r="C89"/>
  <c i="8" r="L90"/>
  <c i="8" r="D90" s="1"/>
  <c i="8" r="G90" s="1"/>
  <c i="8" r="I90"/>
  <c i="8" r="C90"/>
  <c i="9" r="I94"/>
  <c i="11" r="M95"/>
  <c i="11" r="L95"/>
  <c i="11" r="D95" s="1"/>
  <c i="11" r="G95" s="1"/>
  <c i="11" r="C95"/>
  <c i="7" r="L90"/>
  <c i="7" r="K90"/>
  <c i="7" r="D90" s="1"/>
  <c i="7" r="F90" s="1"/>
  <c i="7" r="H90"/>
  <c i="7" r="C90"/>
  <c i="5" r="L90"/>
  <c i="5" r="K90"/>
  <c i="5" r="D90" s="1"/>
  <c i="5" r="F90" s="1"/>
  <c i="5" r="H90"/>
  <c i="5" r="C90"/>
  <c i="20" l="1" r="AY8"/>
  <c i="20" r="AY9"/>
  <c i="20" r="AY10"/>
  <c i="20" r="AY11"/>
  <c i="20" r="AY12"/>
  <c i="20" r="AY13"/>
  <c i="20" r="AY14"/>
  <c i="20" r="AY15"/>
  <c i="20" r="AY16"/>
  <c i="20" r="AY17"/>
  <c i="20" r="AY18"/>
  <c i="20" r="AY19"/>
  <c i="20" r="AY20"/>
  <c i="20" r="AY21"/>
  <c i="20" r="AY22"/>
  <c i="20" r="AY7"/>
  <c i="20" l="1" r="AB22"/>
  <c i="20" r="AI22"/>
  <c i="20" r="AJ22"/>
  <c i="20" r="AK22"/>
  <c i="20" r="AO22"/>
  <c i="20" r="AS22"/>
  <c i="20" r="AU22"/>
  <c i="20" r="AW22"/>
  <c i="20" r="BB23" s="1"/>
  <c i="20" r="AX22"/>
  <c i="10" r="I93"/>
  <c i="10" r="C94"/>
  <c i="10" r="L94"/>
  <c i="10" r="D94" s="1"/>
  <c i="10" r="G94" s="1"/>
  <c i="9" r="M94"/>
  <c i="9" r="L94"/>
  <c i="9" r="D94" s="1"/>
  <c i="9" r="G94" s="1"/>
  <c i="9" r="C94"/>
  <c i="11" r="I94"/>
  <c i="11" r="C94"/>
  <c i="11" r="M94"/>
  <c i="11" r="L94"/>
  <c i="11" r="D94" s="1"/>
  <c i="11" r="G94" s="1"/>
  <c i="12" r="C94"/>
  <c i="12" r="J94"/>
  <c i="12" r="D94" s="1"/>
  <c i="12" r="F94" s="1"/>
  <c i="8" r="C89"/>
  <c i="8" r="I89"/>
  <c i="8" r="M89"/>
  <c i="8" r="L89"/>
  <c i="8" r="D89" s="1"/>
  <c i="8" r="G89" s="1"/>
  <c i="7" r="L89"/>
  <c i="7" r="K89"/>
  <c i="7" r="D89" s="1"/>
  <c i="7" r="F89" s="1"/>
  <c i="7" r="C89"/>
  <c i="7" r="H89"/>
  <c i="6" r="M88"/>
  <c i="6" r="L88"/>
  <c i="6" r="D88" s="1"/>
  <c i="6" r="G88" s="1"/>
  <c i="6" r="I88"/>
  <c i="6" r="C88"/>
  <c i="5" r="H89"/>
  <c i="5" r="C89"/>
  <c i="5" r="L89"/>
  <c i="5" r="K89"/>
  <c i="5" r="D89" s="1"/>
  <c i="5" r="F89" s="1"/>
  <c i="20" l="1" r="BE23"/>
  <c i="20" r="BC23"/>
  <c i="11" r="M93"/>
  <c i="7" r="L87"/>
  <c i="7" r="L88"/>
  <c i="7" r="H88"/>
  <c i="7" r="C88"/>
  <c i="10" r="M93"/>
  <c i="10" r="L93"/>
  <c i="10" r="D93" s="1"/>
  <c i="10" r="G93" s="1"/>
  <c i="10" r="C93"/>
  <c i="8" r="M88"/>
  <c i="8" r="L88"/>
  <c i="8" r="D88" s="1"/>
  <c i="8" r="G88" s="1"/>
  <c i="8" r="I88"/>
  <c i="8" r="C88"/>
  <c i="9" r="M93"/>
  <c i="9" r="L93"/>
  <c i="9" r="D93" s="1"/>
  <c i="9" r="G93" s="1"/>
  <c i="9" r="I93"/>
  <c i="9" r="C93"/>
  <c i="11" r="L93"/>
  <c i="11" r="D93" s="1"/>
  <c i="11" r="G93" s="1"/>
  <c i="12" r="J93"/>
  <c i="12" r="D93" s="1"/>
  <c i="12" r="F93" s="1"/>
  <c i="12" r="G93"/>
  <c i="12" r="C93"/>
  <c i="11" r="I93"/>
  <c i="11" r="C93"/>
  <c i="7" r="K88"/>
  <c i="7" r="D88" s="1"/>
  <c i="7" r="F88" s="1"/>
  <c i="6" r="I87"/>
  <c i="6" r="C87"/>
  <c i="6" r="L87"/>
  <c i="6" r="D87" s="1"/>
  <c i="6" r="G87" s="1"/>
  <c i="5" r="L87"/>
  <c i="5" r="L88"/>
  <c i="5" r="K88"/>
  <c i="5" r="D88" s="1"/>
  <c i="5" r="F88" s="1"/>
  <c i="5" r="H88"/>
  <c i="5" r="C88"/>
  <c i="20" l="1" r="AB21"/>
  <c i="20" r="AW21"/>
  <c i="20" r="BB22" s="1"/>
  <c i="20" r="AU21"/>
  <c i="20" r="AS21"/>
  <c i="20" r="AX21"/>
  <c i="20" r="AO21"/>
  <c i="20" r="AK21"/>
  <c i="20" r="AJ21"/>
  <c i="20" r="AI21"/>
  <c i="20" l="1" r="BE22"/>
  <c i="20" r="BC22"/>
  <c i="8" r="L87"/>
  <c i="8" r="D87" s="1"/>
  <c i="8" r="G87" s="1"/>
  <c i="8" r="M87"/>
  <c i="8" r="I87"/>
  <c i="8" r="C87"/>
  <c i="20" r="B23"/>
  <c i="20" r="B22"/>
  <c i="20" r="B21"/>
  <c i="12" r="J92"/>
  <c i="12" r="G92"/>
  <c i="12" r="C92"/>
  <c i="11" r="M92"/>
  <c i="11" r="I92"/>
  <c i="11" r="C92"/>
  <c i="10" r="M92"/>
  <c i="10" r="L92"/>
  <c i="10" r="I92"/>
  <c i="10" r="C92"/>
  <c i="9" r="M92"/>
  <c i="9" r="L92"/>
  <c i="9" r="I92"/>
  <c i="9" r="C92"/>
  <c i="11" r="L92"/>
  <c i="7" r="K87"/>
  <c i="7" r="D87" s="1"/>
  <c i="7" r="F87" s="1"/>
  <c i="7" r="H87"/>
  <c i="7" r="C87"/>
  <c i="6" r="I86"/>
  <c i="6" r="C86"/>
  <c i="6" r="L86"/>
  <c i="6" r="D86" s="1"/>
  <c i="6" r="G86" s="1"/>
  <c i="5" r="K87"/>
  <c i="5" r="D87" s="1"/>
  <c i="5" r="F87" s="1"/>
  <c i="5" r="H87"/>
  <c i="5" r="C87"/>
  <c i="20" l="1" r="BJ21"/>
  <c i="20" r="BH21"/>
  <c i="20" r="BJ23"/>
  <c i="20" r="BH23"/>
  <c i="20" r="BJ22"/>
  <c i="20" r="BH22"/>
  <c i="20" r="BI22"/>
  <c i="20" r="BG22"/>
  <c i="20" r="BI23"/>
  <c i="20" r="BG23"/>
  <c i="20" r="BG21"/>
  <c i="20" r="BI21"/>
  <c i="20" r="B8"/>
  <c i="20" r="B9"/>
  <c i="20" r="B10"/>
  <c i="20" r="BH10" s="1"/>
  <c i="20" r="B11"/>
  <c i="20" r="B12"/>
  <c i="20" r="B13"/>
  <c i="20" r="B14"/>
  <c i="20" r="B15"/>
  <c i="20" r="BH15" s="1"/>
  <c i="20" r="B16"/>
  <c i="20" r="B17"/>
  <c i="20" r="B18"/>
  <c i="20" r="B19"/>
  <c i="20" r="B20"/>
  <c i="20" r="BH20" s="1"/>
  <c i="20" r="B7"/>
  <c i="20" r="AW20"/>
  <c i="20" r="BB21" s="1"/>
  <c i="20" r="AS20"/>
  <c i="20" r="AX20"/>
  <c i="20" l="1" r="BK21"/>
  <c i="20" r="BK22"/>
  <c i="20" r="BK23"/>
  <c i="20" r="BE21"/>
  <c i="20" r="BC21"/>
  <c i="20" r="BJ16"/>
  <c i="20" r="BH16"/>
  <c i="20" r="BJ19"/>
  <c i="20" r="BH19"/>
  <c i="20" r="BJ11"/>
  <c i="20" r="BH11"/>
  <c i="20" r="BJ18"/>
  <c i="20" r="BJ14"/>
  <c i="20" r="BH14"/>
  <c i="20" r="BJ12"/>
  <c i="20" r="BH12"/>
  <c i="20" r="BJ17"/>
  <c i="20" r="BH17"/>
  <c i="20" r="BJ13"/>
  <c i="20" r="BJ9"/>
  <c i="20" r="BH9"/>
  <c i="20" r="BJ8"/>
  <c i="20" r="BI10"/>
  <c i="20" r="BG10"/>
  <c i="20" r="BI17"/>
  <c i="20" r="BG9"/>
  <c i="20" r="BI20"/>
  <c i="20" r="BG20"/>
  <c i="20" r="BI16"/>
  <c i="20" r="BG16"/>
  <c i="20" r="BI12"/>
  <c i="20" r="BI8"/>
  <c i="20" r="BG8"/>
  <c i="20" r="BI18"/>
  <c i="20" r="BG18"/>
  <c i="20" r="BG13"/>
  <c i="20" r="BI13"/>
  <c i="20" r="BG19"/>
  <c i="20" r="BG15"/>
  <c i="20" r="BI15"/>
  <c i="20" r="BI11"/>
  <c i="20" r="BG11"/>
  <c i="20" r="BG14"/>
  <c i="20" r="AB20"/>
  <c i="20" r="AI20"/>
  <c i="20" r="AJ20"/>
  <c i="20" r="AK20"/>
  <c i="20" r="AO20"/>
  <c i="20" r="AU20"/>
  <c i="20" r="AX19"/>
  <c i="20" r="AW19"/>
  <c i="20" r="AU19"/>
  <c i="20" r="AS19"/>
  <c i="20" r="AO19"/>
  <c i="20" r="AK19"/>
  <c i="20" r="AJ19"/>
  <c i="20" r="AI19"/>
  <c i="20" r="AB19"/>
  <c i="20" l="1" r="BK16"/>
  <c i="20" r="BK11"/>
  <c i="20" r="BJ20"/>
  <c i="20" r="BK20" s="1"/>
  <c i="20" r="BB20"/>
  <c i="20" r="BE20"/>
  <c i="20" r="BC20"/>
  <c i="8" r="M85"/>
  <c i="8" r="M86"/>
  <c i="8" r="L86"/>
  <c i="8" r="D86" s="1"/>
  <c i="8" r="G86" s="1"/>
  <c i="8" r="I86"/>
  <c i="8" r="C86"/>
  <c i="7" r="L83"/>
  <c i="7" r="L84"/>
  <c i="7" r="L85"/>
  <c i="7" r="L86"/>
  <c i="7" r="K86"/>
  <c i="7" r="D86" s="1"/>
  <c i="7" r="F86" s="1"/>
  <c i="7" r="H86"/>
  <c i="7" r="C86"/>
  <c i="6" r="C85"/>
  <c i="6" r="I85"/>
  <c i="6" r="M85"/>
  <c i="6" r="L85"/>
  <c i="6" r="D85" s="1"/>
  <c i="6" r="G85" s="1"/>
  <c i="5" r="L85"/>
  <c i="5" r="L86"/>
  <c i="5" r="K86"/>
  <c i="5" r="D86" s="1"/>
  <c i="5" r="F86" s="1"/>
  <c i="5" r="H86"/>
  <c i="5" r="C86"/>
  <c i="11" r="C91"/>
  <c i="11" r="I90"/>
  <c i="10" r="I90"/>
  <c i="10" r="M90"/>
  <c i="10" r="M91"/>
  <c i="10" r="L91"/>
  <c i="10" r="D91" s="1"/>
  <c i="10" r="G91" s="1"/>
  <c i="10" r="C91"/>
  <c i="9" r="M91"/>
  <c i="9" r="L91"/>
  <c i="9" r="D91" s="1"/>
  <c i="9" r="G91" s="1"/>
  <c i="9" r="I90"/>
  <c i="9" r="C91"/>
  <c i="11" r="M91"/>
  <c i="11" r="L91"/>
  <c i="11" r="D91" s="1"/>
  <c i="11" r="G91" s="1"/>
  <c i="12" r="K90"/>
  <c i="12" r="J91"/>
  <c i="12" r="D91" s="1"/>
  <c i="12" r="F91" s="1"/>
  <c i="12" r="G90"/>
  <c i="12" r="C91"/>
  <c i="20" l="1" r="E166"/>
  <c i="20" r="AJ166" s="1"/>
  <c i="20" r="D166"/>
  <c i="20" r="AI166" s="1"/>
  <c i="20" r="M166"/>
  <c i="20" r="G166"/>
  <c i="20" r="AW18"/>
  <c i="20" r="AS18"/>
  <c i="20" r="AX18"/>
  <c i="5" r="L80"/>
  <c i="5" r="L81"/>
  <c i="5" r="L82"/>
  <c i="5" r="L83"/>
  <c i="5" r="L84"/>
  <c i="8" r="I85"/>
  <c i="8" r="C85"/>
  <c i="5" r="H85"/>
  <c i="5" r="K85"/>
  <c i="5" r="D85" s="1"/>
  <c i="5" r="F85" s="1"/>
  <c i="6" r="L84"/>
  <c i="6" r="D84" s="1"/>
  <c i="6" r="G84" s="1"/>
  <c i="6" r="I84"/>
  <c i="6" r="C84"/>
  <c i="7" r="H85"/>
  <c i="7" r="K85"/>
  <c i="7" r="D85" s="1"/>
  <c i="7" r="F85" s="1"/>
  <c i="7" r="C85"/>
  <c i="8" r="M83"/>
  <c i="8" r="M84"/>
  <c i="8" r="L85"/>
  <c i="8" r="D85" s="1"/>
  <c i="8" r="G85" s="1"/>
  <c i="10" r="L90"/>
  <c i="10" r="D90" s="1"/>
  <c i="10" r="G90" s="1"/>
  <c i="10" r="I89"/>
  <c i="10" r="C90"/>
  <c i="9" r="M90"/>
  <c i="9" r="L90"/>
  <c i="9" r="D90" s="1"/>
  <c i="9" r="G90" s="1"/>
  <c i="11" r="M83"/>
  <c i="11" r="M84"/>
  <c i="11" r="M85"/>
  <c i="11" r="M86"/>
  <c i="11" r="M87"/>
  <c i="11" r="M88"/>
  <c i="11" r="M89"/>
  <c i="11" r="M90"/>
  <c i="11" r="L90"/>
  <c i="11" r="D90" s="1"/>
  <c i="11" r="G90" s="1"/>
  <c i="11" r="I89"/>
  <c i="11" r="C90"/>
  <c i="12" r="G89"/>
  <c i="12" r="J88"/>
  <c i="12" r="K88"/>
  <c i="12" r="K89"/>
  <c i="12" r="J90"/>
  <c i="12" r="D90" s="1"/>
  <c i="12" r="F90" s="1"/>
  <c i="12" r="C90"/>
  <c i="9" r="I89"/>
  <c i="9" r="C90"/>
  <c i="5" r="C85"/>
  <c i="20" l="1" r="AL166"/>
  <c i="20" r="AU166"/>
  <c i="20" r="AZ166"/>
  <c i="20" r="F166"/>
  <c i="20" r="AK166" s="1"/>
  <c i="20" r="AO166"/>
  <c i="20" r="AH167"/>
  <c i="20" r="AW166"/>
  <c i="20" r="AT166"/>
  <c i="20" r="BD167" s="1"/>
  <c i="20" r="AV166"/>
  <c i="20" r="AY166"/>
  <c i="20" r="AQ167"/>
  <c i="20" r="BA166"/>
  <c i="20" r="AX166"/>
  <c i="20" r="AB167"/>
  <c i="20" r="AH166"/>
  <c i="20" r="AG166"/>
  <c i="20" r="AC166"/>
  <c i="20" r="AD166"/>
  <c i="20" r="AS166"/>
  <c i="20" r="AR166"/>
  <c i="20" r="BE19"/>
  <c i="20" r="BC19"/>
  <c i="20" r="BI19"/>
  <c i="20" r="BK19" s="1"/>
  <c i="20" r="BB19"/>
  <c i="20" r="AB18"/>
  <c i="20" r="AO18"/>
  <c i="20" r="AU18"/>
  <c i="20" r="AK18"/>
  <c i="20" r="AJ18"/>
  <c i="20" r="AI18"/>
  <c i="20" l="1" r="BG167"/>
  <c i="20" r="BF167"/>
  <c i="20" r="BB167"/>
  <c i="20" r="BE167"/>
  <c i="20" r="BC167"/>
  <c i="10" r="M89"/>
  <c i="10" r="L89"/>
  <c i="10" r="D89" s="1"/>
  <c i="10" r="G89" s="1"/>
  <c i="10" r="I88"/>
  <c i="10" r="C89"/>
  <c i="9" r="I88"/>
  <c i="11" r="L89"/>
  <c i="11" r="D89" s="1"/>
  <c i="11" r="G89" s="1"/>
  <c i="11" r="I88"/>
  <c i="11" r="C88"/>
  <c i="11" r="C89"/>
  <c i="11" r="C87"/>
  <c i="12" r="D88"/>
  <c i="12" r="F88" s="1"/>
  <c i="12" r="H89"/>
  <c i="12" r="J89" s="1"/>
  <c i="12" r="D89" s="1"/>
  <c i="12" r="F89" s="1"/>
  <c i="12" r="C88"/>
  <c i="12" r="C89"/>
  <c i="8" r="I84"/>
  <c i="8" r="C84"/>
  <c i="5" r="H84"/>
  <c i="5" r="C84"/>
  <c i="6" r="I83"/>
  <c i="6" r="C83"/>
  <c i="6" r="L83"/>
  <c i="6" r="D83" s="1"/>
  <c i="6" r="G83" s="1"/>
  <c i="5" r="K84"/>
  <c i="5" r="D84" s="1"/>
  <c i="5" r="F84" s="1"/>
  <c i="7" r="H84"/>
  <c i="7" r="C84"/>
  <c i="7" r="K84"/>
  <c i="7" r="D84" s="1"/>
  <c i="7" r="F84" s="1"/>
  <c i="8" r="L84"/>
  <c i="8" r="D84" s="1"/>
  <c i="8" r="G84" s="1"/>
  <c i="9" r="M89"/>
  <c i="9" r="L89"/>
  <c i="9" r="D89" s="1"/>
  <c i="9" r="G89" s="1"/>
  <c i="9" r="C89"/>
  <c i="20" l="1" r="BK167"/>
  <c i="20" r="AW17"/>
  <c i="20" r="AU17"/>
  <c i="20" r="AS17"/>
  <c i="20" r="AX17"/>
  <c i="20" r="AB17"/>
  <c i="20" r="AI17"/>
  <c i="20" r="AJ17"/>
  <c i="20" r="AK17"/>
  <c i="20" r="AO17"/>
  <c i="20" l="1" r="BE18"/>
  <c i="20" r="BC18"/>
  <c i="20" r="BH18"/>
  <c i="20" r="BK18" s="1"/>
  <c i="20" r="BB18"/>
  <c i="20" r="AW16"/>
  <c i="20" r="AS16"/>
  <c i="20" r="BC17" s="1"/>
  <c i="20" r="AX16"/>
  <c i="20" r="AO16"/>
  <c i="20" l="1" r="BG17"/>
  <c i="20" r="BK17" s="1"/>
  <c i="20" r="BB17"/>
  <c i="20" r="BE17"/>
  <c i="8" r="I83"/>
  <c i="8" r="C83"/>
  <c i="8" r="L83"/>
  <c i="8" r="D83" s="1"/>
  <c i="8" r="G83" s="1"/>
  <c i="9" r="M88"/>
  <c i="9" r="L88"/>
  <c i="9" r="D88" s="1"/>
  <c i="9" r="G88" s="1"/>
  <c i="9" r="C88"/>
  <c i="10" r="M88"/>
  <c i="10" r="L88"/>
  <c i="10" r="D88" s="1"/>
  <c i="10" r="G88" s="1"/>
  <c i="10" r="C88"/>
  <c i="11" r="L88"/>
  <c i="11" r="D88" s="1"/>
  <c i="11" r="G88" s="1"/>
  <c i="7" r="H83"/>
  <c i="7" r="C83"/>
  <c i="7" r="K83"/>
  <c i="7" r="D83" s="1"/>
  <c i="7" r="F83" s="1"/>
  <c i="6" r="I82"/>
  <c i="6" r="C82"/>
  <c i="6" r="C81"/>
  <c i="6" r="L82"/>
  <c i="6" r="D82" s="1"/>
  <c i="6" r="G82" s="1"/>
  <c i="5" r="K83"/>
  <c i="5" r="D83" s="1"/>
  <c i="5" r="F83" s="1"/>
  <c i="5" r="H83"/>
  <c i="5" r="C83"/>
  <c i="20" l="1" r="AU16"/>
  <c i="20" r="AK16"/>
  <c i="20" r="AB16"/>
  <c i="20" r="AJ16"/>
  <c i="20" r="AI16"/>
  <c i="8" l="1" r="I82"/>
  <c i="10" r="C87"/>
  <c i="10" r="I87"/>
  <c i="9" r="C87"/>
  <c i="9" r="I87"/>
  <c i="11" r="I87"/>
  <c i="6" r="M79"/>
  <c i="6" r="M80"/>
  <c i="6" r="M81"/>
  <c i="6" r="M82"/>
  <c i="6" r="M83"/>
  <c i="6" r="M84"/>
  <c i="6" r="M86"/>
  <c i="6" r="M87"/>
  <c i="6" r="I81"/>
  <c i="12" r="G87"/>
  <c i="12" r="F87"/>
  <c i="12" r="C87"/>
  <c i="5" r="H82"/>
  <c i="20" l="1" r="AB15"/>
  <c i="20" r="AI15"/>
  <c i="20" r="AJ15"/>
  <c i="20" r="AK15"/>
  <c i="20" r="AO15"/>
  <c i="20" r="AS15"/>
  <c i="20" r="AU15"/>
  <c i="20" r="AW15"/>
  <c i="20" r="BB16" s="1"/>
  <c i="20" r="AX15"/>
  <c i="7" r="C82"/>
  <c i="7" r="C81"/>
  <c i="7" r="L80"/>
  <c i="7" r="L81"/>
  <c i="7" r="L82"/>
  <c i="7" r="K82"/>
  <c i="7" r="K81"/>
  <c i="7" r="D81" s="1"/>
  <c i="7" r="F81" s="1"/>
  <c i="7" r="H82"/>
  <c i="8" r="L81"/>
  <c i="8" r="M81"/>
  <c i="8" r="L82"/>
  <c i="8" r="D82" s="1"/>
  <c i="8" r="G82" s="1"/>
  <c i="8" r="M82"/>
  <c i="8" r="I81"/>
  <c i="8" r="C82"/>
  <c i="8" r="C81"/>
  <c i="12" r="G86"/>
  <c i="12" r="C86"/>
  <c i="10" r="L86"/>
  <c i="10" r="M86"/>
  <c i="10" r="L87"/>
  <c i="10" r="D87" s="1"/>
  <c i="10" r="G87" s="1"/>
  <c i="10" r="M87"/>
  <c i="10" r="I86"/>
  <c i="10" r="C86"/>
  <c i="9" r="I86"/>
  <c i="9" r="L85"/>
  <c i="9" r="M85"/>
  <c i="9" r="L86"/>
  <c i="9" r="M86"/>
  <c i="9" r="L87"/>
  <c i="9" r="D87" s="1"/>
  <c i="9" r="G87" s="1"/>
  <c i="9" r="M87"/>
  <c i="9" r="C86"/>
  <c i="11" r="L86"/>
  <c i="11" r="D86" s="1"/>
  <c i="11" r="G86" s="1"/>
  <c i="11" r="L87"/>
  <c i="11" r="D87" s="1"/>
  <c i="11" r="G87" s="1"/>
  <c i="11" r="I86"/>
  <c i="11" r="C86"/>
  <c i="12" r="K86"/>
  <c i="12" r="J87"/>
  <c i="12" r="K87"/>
  <c i="6" r="I80"/>
  <c i="6" r="C80"/>
  <c i="6" r="L81"/>
  <c i="6" r="D81" s="1"/>
  <c i="6" r="G81" s="1"/>
  <c i="6" r="L80"/>
  <c i="6" r="D80" s="1"/>
  <c i="6" r="G80" s="1"/>
  <c i="5" r="K81"/>
  <c i="5" r="D81" s="1"/>
  <c i="5" r="F81" s="1"/>
  <c i="5" r="K82"/>
  <c i="5" r="D82" s="1"/>
  <c i="5" r="F82" s="1"/>
  <c i="5" r="H81"/>
  <c i="5" r="C81"/>
  <c i="5" r="C82"/>
  <c i="20" l="1" r="BE16"/>
  <c i="20" r="BC16"/>
  <c i="20" r="AX14"/>
  <c i="20" r="AW14"/>
  <c i="20" r="AS14"/>
  <c i="20" r="AO14"/>
  <c i="20" r="AU14"/>
  <c i="20" r="AB14"/>
  <c i="20" r="AI14"/>
  <c i="20" r="AJ14"/>
  <c i="20" r="AK14"/>
  <c i="20" r="AX8"/>
  <c i="20" r="AX9"/>
  <c i="20" r="AX10"/>
  <c i="20" r="AX11"/>
  <c i="20" r="AX12"/>
  <c i="20" r="AX13"/>
  <c i="20" r="AX7"/>
  <c i="20" l="1" r="BJ15"/>
  <c i="20" r="BK15" s="1"/>
  <c i="20" r="BB15"/>
  <c i="20" r="BE15"/>
  <c i="20" r="BC15"/>
  <c i="20" r="AW13"/>
  <c i="20" r="AU13"/>
  <c i="20" r="AS13"/>
  <c i="20" r="AO13"/>
  <c i="20" r="AK13"/>
  <c i="20" r="AJ13"/>
  <c i="20" r="AI13"/>
  <c i="20" r="AB13"/>
  <c i="20" r="AW12"/>
  <c i="20" r="BB13" s="1"/>
  <c i="20" r="AU12"/>
  <c i="20" r="AS12"/>
  <c i="20" r="BC13" s="1"/>
  <c i="20" r="AO12"/>
  <c i="20" r="AK12"/>
  <c i="20" r="AJ12"/>
  <c i="20" r="AI12"/>
  <c i="20" r="AB12"/>
  <c i="20" l="1" r="BE14"/>
  <c i="20" r="BC14"/>
  <c i="20" r="BI14"/>
  <c i="20" r="BK14" s="1"/>
  <c i="20" r="BB14"/>
  <c i="20" r="BH13"/>
  <c i="20" r="BK13" s="1"/>
  <c i="20" r="BE13"/>
  <c i="7" r="H80"/>
  <c i="7" r="C80"/>
  <c i="8" r="M78"/>
  <c i="8" r="M79"/>
  <c i="8" r="M80"/>
  <c i="8" r="I80"/>
  <c i="8" r="C80"/>
  <c i="12" r="K85"/>
  <c i="12" r="J85"/>
  <c i="12" r="D85" s="1"/>
  <c i="12" r="F85" s="1"/>
  <c i="12" r="G84"/>
  <c i="12" r="C85"/>
  <c i="11" r="L85"/>
  <c i="11" r="I85"/>
  <c i="11" r="C85"/>
  <c i="9" r="D85"/>
  <c i="9" r="G85" s="1"/>
  <c i="9" r="I84"/>
  <c i="9" r="C85"/>
  <c i="10" r="C85"/>
  <c i="10" r="I84"/>
  <c i="10" r="M85"/>
  <c i="10" r="L85"/>
  <c i="10" r="D85" s="1"/>
  <c i="10" r="G85" s="1"/>
  <c i="8" r="L80"/>
  <c i="8" r="D80" s="1"/>
  <c i="8" r="G80" s="1"/>
  <c i="7" r="K80"/>
  <c i="7" r="D80" s="1"/>
  <c i="7" r="F80" s="1"/>
  <c i="6" r="I79"/>
  <c i="6" r="C79"/>
  <c i="6" r="L79"/>
  <c i="6" r="D79" s="1"/>
  <c i="6" r="G79" s="1"/>
  <c i="5" r="K80"/>
  <c i="5" r="D80" s="1"/>
  <c i="5" r="F80" s="1"/>
  <c i="5" r="H80"/>
  <c i="5" r="C80"/>
  <c i="6" l="1" r="M77"/>
  <c i="6" r="M78"/>
  <c i="10" l="1" r="M83"/>
  <c i="10" r="M84"/>
  <c i="10" r="L84"/>
  <c i="10" r="D84" s="1"/>
  <c i="10" r="G84" s="1"/>
  <c i="10" r="I83"/>
  <c i="10" r="C84"/>
  <c i="9" r="I83"/>
  <c i="9" r="C84"/>
  <c i="6" r="I78"/>
  <c i="6" r="C78"/>
  <c i="6" r="L78"/>
  <c i="6" r="D78" s="1"/>
  <c i="6" r="G78" s="1"/>
  <c i="5" r="H79"/>
  <c i="5" r="C79"/>
  <c i="5" r="L78"/>
  <c i="5" r="L79"/>
  <c i="5" r="K79"/>
  <c i="5" r="D79" s="1"/>
  <c i="5" r="F79" s="1"/>
  <c i="7" r="L78"/>
  <c i="7" r="L79"/>
  <c i="7" r="H79"/>
  <c i="7" r="C79"/>
  <c i="7" r="K79"/>
  <c i="7" r="D79" s="1"/>
  <c i="7" r="F79" s="1"/>
  <c i="8" r="I79"/>
  <c i="8" r="C79"/>
  <c i="8" r="L79"/>
  <c i="8" r="D79" s="1"/>
  <c i="8" r="G79" s="1"/>
  <c i="9" r="M83"/>
  <c i="9" r="M84"/>
  <c i="9" r="L84"/>
  <c i="9" r="D84" s="1"/>
  <c i="9" r="G84" s="1"/>
  <c i="11" r="C84"/>
  <c i="11" r="L84"/>
  <c i="11" r="D84" s="1"/>
  <c i="11" r="G84" s="1"/>
  <c i="12" r="K84"/>
  <c i="12" r="J84"/>
  <c i="12" r="D84" s="1"/>
  <c i="12" r="F84" s="1"/>
  <c i="12" r="G83"/>
  <c i="12" r="C84"/>
  <c i="20" l="1" r="AO8"/>
  <c i="20" r="AO9"/>
  <c i="20" r="AO10"/>
  <c i="20" r="AO11"/>
  <c i="20" r="AO7"/>
  <c i="20" r="AW11"/>
  <c i="20" r="BB12" s="1"/>
  <c i="20" r="AS11"/>
  <c i="20" r="BC12" s="1"/>
  <c i="20" l="1" r="BE12"/>
  <c i="20" r="BG12"/>
  <c i="20" r="BK12" s="1"/>
  <c i="11" r="I83"/>
  <c i="11" r="C83"/>
  <c i="9" r="M82"/>
  <c i="9" r="C83"/>
  <c i="10" r="L83"/>
  <c i="10" r="D83" s="1"/>
  <c i="10" r="G83" s="1"/>
  <c i="10" r="C83"/>
  <c i="12" r="K83"/>
  <c i="12" r="J83"/>
  <c i="12" r="D83" s="1"/>
  <c i="12" r="F83" s="1"/>
  <c i="12" r="C83"/>
  <c i="8" r="I78"/>
  <c i="8" r="C78"/>
  <c i="7" r="H78"/>
  <c i="7" r="C78"/>
  <c i="8" r="L78"/>
  <c i="8" r="D78" s="1"/>
  <c i="8" r="G78" s="1"/>
  <c i="9" r="L83"/>
  <c i="9" r="D83" s="1"/>
  <c i="9" r="G83" s="1"/>
  <c i="11" r="L83"/>
  <c i="11" r="D83" s="1"/>
  <c i="11" r="G83" s="1"/>
  <c i="7" r="K78"/>
  <c i="7" r="D78" s="1"/>
  <c i="7" r="F78" s="1"/>
  <c i="6" r="I77"/>
  <c i="6" r="C77"/>
  <c i="6" r="L77"/>
  <c i="6" r="D77" s="1"/>
  <c i="6" r="G77" s="1"/>
  <c i="5" r="K78"/>
  <c i="5" r="D78" s="1"/>
  <c i="5" r="F78" s="1"/>
  <c i="5" r="H78"/>
  <c i="5" r="C78"/>
  <c i="20" l="1" r="AB11"/>
  <c i="20" r="AU11"/>
  <c i="20" r="AK11"/>
  <c i="20" r="AJ11"/>
  <c i="20" r="AI11"/>
  <c i="5" l="1" r="H77"/>
  <c i="5" r="C77"/>
  <c i="10" r="I82"/>
  <c i="11" r="I82"/>
  <c i="6" l="1" r="M74"/>
  <c i="6" r="M75"/>
  <c i="6" r="M76"/>
  <c i="6" r="I76"/>
  <c i="6" r="C76"/>
  <c i="7" r="K77"/>
  <c i="7" r="D77" s="1"/>
  <c i="7" r="F77" s="1"/>
  <c i="7" r="H77"/>
  <c i="7" r="C77"/>
  <c i="8" r="M75"/>
  <c i="8" r="M76"/>
  <c i="8" r="M77"/>
  <c i="8" r="I77"/>
  <c i="8" r="C77"/>
  <c i="10" r="M79"/>
  <c i="10" r="M80"/>
  <c i="10" r="M81"/>
  <c i="10" r="M82"/>
  <c i="10" r="L82"/>
  <c i="10" r="D82" s="1"/>
  <c i="10" r="G82" s="1"/>
  <c i="10" r="I81"/>
  <c i="10" r="C82"/>
  <c i="9" r="I82"/>
  <c i="11" r="C82"/>
  <c i="11" r="M82"/>
  <c i="11" r="L82"/>
  <c i="11" r="D82" s="1"/>
  <c i="11" r="G82" s="1"/>
  <c i="11" r="I81"/>
  <c i="12" r="C82"/>
  <c i="12" r="G82"/>
  <c i="12" r="K79"/>
  <c i="12" r="K80"/>
  <c i="12" r="K81"/>
  <c i="12" r="K82"/>
  <c i="12" r="J82"/>
  <c i="8" r="L77"/>
  <c i="8" r="D77" s="1"/>
  <c i="8" r="G77" s="1"/>
  <c i="9" r="M81"/>
  <c i="9" r="L82"/>
  <c i="9" r="C82"/>
  <c i="6" r="L76"/>
  <c i="6" r="D76" s="1"/>
  <c i="6" r="G76" s="1"/>
  <c i="5" r="L74"/>
  <c i="5" r="L75"/>
  <c i="5" r="L76"/>
  <c i="5" r="L77"/>
  <c i="5" r="K77"/>
  <c i="5" r="D77" s="1"/>
  <c i="5" r="F77" s="1"/>
  <c i="20" r="AB10"/>
  <c i="20" r="AI10"/>
  <c i="20" r="AJ10"/>
  <c i="20" r="AK10"/>
  <c i="20" r="AS10"/>
  <c i="20" r="BC11" s="1"/>
  <c i="20" r="AU10"/>
  <c i="20" r="AW10"/>
  <c i="20" r="BB11" s="1"/>
  <c i="20" l="1" r="BE11"/>
  <c i="20" r="AB9"/>
  <c i="20" r="AB8"/>
  <c i="20" r="AS9"/>
  <c i="20" r="AU9"/>
  <c i="20" r="AW9"/>
  <c i="20" l="1" r="BE10"/>
  <c i="20" r="BC10"/>
  <c i="20" r="BJ10"/>
  <c i="20" r="BK10" s="1"/>
  <c i="20" r="BB10"/>
  <c i="10" r="I80"/>
  <c i="10" r="C81"/>
  <c i="9" r="M79"/>
  <c i="9" r="M80"/>
  <c i="9" r="I80"/>
  <c i="9" r="C81"/>
  <c i="11" r="C81"/>
  <c i="11" r="I80"/>
  <c i="12" r="C81"/>
  <c i="12" r="J81"/>
  <c i="12" r="D81" s="1"/>
  <c i="12" r="F81" s="1"/>
  <c i="12" r="G80"/>
  <c i="8" r="I76"/>
  <c i="8" r="C76"/>
  <c i="6" r="L75"/>
  <c i="6" r="D75" s="1"/>
  <c i="6" r="G75" s="1"/>
  <c i="6" r="I75"/>
  <c i="6" r="C75"/>
  <c i="5" r="C76"/>
  <c i="5" r="H76"/>
  <c i="7" r="C76"/>
  <c i="7" r="H76"/>
  <c i="7" r="K76"/>
  <c i="7" r="D76" s="1"/>
  <c i="7" r="F76" s="1"/>
  <c i="11" r="M80"/>
  <c i="11" r="M81"/>
  <c i="11" r="L81"/>
  <c i="11" r="D81" s="1"/>
  <c i="11" r="G81" s="1"/>
  <c i="10" r="L81"/>
  <c i="10" r="D81" s="1"/>
  <c i="10" r="G81" s="1"/>
  <c i="8" r="L76"/>
  <c i="8" r="D76" s="1"/>
  <c i="8" r="G76" s="1"/>
  <c i="9" r="L81"/>
  <c i="9" r="D81" s="1"/>
  <c i="9" r="G81" s="1"/>
  <c i="5" r="K76"/>
  <c i="5" r="D76" s="1"/>
  <c i="5" r="F76" s="1"/>
  <c i="20" l="1" r="AI9"/>
  <c i="20" r="AJ9"/>
  <c i="20" r="AK9"/>
  <c i="20" r="AI8"/>
  <c i="20" r="AJ8"/>
  <c i="20" r="AK8"/>
  <c i="20" r="AS8"/>
  <c i="20" r="AU8"/>
  <c i="20" r="AW8"/>
  <c i="20" l="1" r="BE9"/>
  <c i="20" r="BC9"/>
  <c i="20" r="BI9"/>
  <c i="20" r="BK9" s="1"/>
  <c i="20" r="BB9"/>
  <c i="7" r="L73"/>
  <c i="7" r="L74"/>
  <c i="7" r="L75"/>
  <c i="7" r="L76"/>
  <c i="7" r="L77"/>
  <c i="8" r="I75"/>
  <c i="8" r="C75"/>
  <c i="11" r="M77"/>
  <c i="11" r="M78"/>
  <c i="11" r="M79"/>
  <c i="11" r="I79"/>
  <c i="11" r="C80"/>
  <c i="11" r="L80"/>
  <c i="11" r="D80" s="1"/>
  <c i="11" r="G80" s="1"/>
  <c i="12" r="G79"/>
  <c i="12" r="C80"/>
  <c i="12" r="J80"/>
  <c i="12" r="D80" s="1"/>
  <c i="12" r="F80" s="1"/>
  <c i="10" r="L80"/>
  <c i="10" r="D80" s="1"/>
  <c i="10" r="G80" s="1"/>
  <c i="10" r="I79"/>
  <c i="10" r="C80"/>
  <c i="9" r="I79"/>
  <c i="9" r="C80"/>
  <c i="9" r="L80"/>
  <c i="9" r="D80" s="1"/>
  <c i="9" r="G80" s="1"/>
  <c i="8" r="M74"/>
  <c i="8" r="L75"/>
  <c i="8" r="D75" s="1"/>
  <c i="8" r="G75" s="1"/>
  <c i="7" r="K75"/>
  <c i="7" r="D75" s="1"/>
  <c i="7" r="F75" s="1"/>
  <c i="7" r="H75"/>
  <c i="7" r="C75"/>
  <c i="6" r="M72"/>
  <c i="6" r="M73"/>
  <c i="6" r="I74"/>
  <c i="6" r="L74"/>
  <c i="6" r="D74" s="1"/>
  <c i="6" r="G74" s="1"/>
  <c i="6" r="C74"/>
  <c i="5" r="H75"/>
  <c i="5" r="C75"/>
  <c i="5" r="K75"/>
  <c i="5" r="D75" s="1"/>
  <c i="5" r="F75" s="1"/>
  <c i="20" l="1" r="AW7"/>
  <c i="20" r="BB8" s="1"/>
  <c i="20" r="AU7"/>
  <c i="20" r="AK7"/>
  <c i="20" r="AI7"/>
  <c i="20" r="AJ7"/>
  <c i="20" r="AS7"/>
  <c i="20" r="AL7"/>
  <c i="8" r="M72"/>
  <c i="8" r="M73"/>
  <c i="8" r="L74"/>
  <c i="8" r="D74" s="1"/>
  <c i="8" r="G74" s="1"/>
  <c i="8" r="I74"/>
  <c i="8" r="C74"/>
  <c i="6" r="I73"/>
  <c i="6" r="C73"/>
  <c i="7" r="H74"/>
  <c i="7" r="C74"/>
  <c i="10" r="I78"/>
  <c i="10" r="C79"/>
  <c i="10" r="M76"/>
  <c i="10" r="M77"/>
  <c i="10" r="M78"/>
  <c i="10" r="L79"/>
  <c i="10" r="D79" s="1"/>
  <c i="10" r="G79" s="1"/>
  <c i="12" r="K78"/>
  <c i="12" r="J79"/>
  <c i="12" r="D79" s="1"/>
  <c i="12" r="F79" s="1"/>
  <c i="12" r="G78"/>
  <c i="12" r="C79"/>
  <c i="9" r="M77"/>
  <c i="9" r="M78"/>
  <c i="9" r="I78"/>
  <c i="9" r="C79"/>
  <c i="9" r="L79"/>
  <c i="9" r="D79" s="1"/>
  <c i="9" r="G79" s="1"/>
  <c i="11" r="I78"/>
  <c i="11" r="C79"/>
  <c i="11" r="L79"/>
  <c i="11" r="D79" s="1"/>
  <c i="11" r="G79" s="1"/>
  <c i="7" r="K74"/>
  <c i="7" r="D74" s="1"/>
  <c i="7" r="F74" s="1"/>
  <c i="6" r="L73"/>
  <c i="6" r="D73" s="1"/>
  <c i="6" r="G73" s="1"/>
  <c i="5" r="H74"/>
  <c i="5" r="L73"/>
  <c i="5" r="K74"/>
  <c i="5" r="D74" s="1"/>
  <c i="5" r="F74" s="1"/>
  <c i="5" r="C74"/>
  <c i="20" l="1" r="BE8"/>
  <c i="20" r="BC8"/>
  <c i="20" r="BH8"/>
  <c i="20" r="BK8" s="1"/>
  <c i="6" r="M70"/>
  <c i="6" r="M71"/>
  <c i="11" r="L78"/>
  <c i="11" r="D78" s="1"/>
  <c i="11" r="G78" s="1"/>
  <c i="11" r="C78"/>
  <c i="12" r="K77"/>
  <c i="12" r="C78"/>
  <c i="12" r="J78"/>
  <c i="12" r="D78" s="1"/>
  <c i="12" r="F78" s="1"/>
  <c i="10" r="C78"/>
  <c i="9" r="C78"/>
  <c i="10" r="L78"/>
  <c i="10" r="D78" s="1"/>
  <c i="10" r="G78" s="1"/>
  <c i="9" r="L78"/>
  <c i="9" r="D78" s="1"/>
  <c i="9" r="G78" s="1"/>
  <c i="8" r="L73"/>
  <c i="8" r="D73" s="1"/>
  <c i="8" r="G73" s="1"/>
  <c i="8" r="I73"/>
  <c i="8" r="C73"/>
  <c i="7" r="K73"/>
  <c i="7" r="D73" s="1"/>
  <c i="7" r="F73" s="1"/>
  <c i="7" r="H73"/>
  <c i="7" r="C73"/>
  <c i="6" r="L72"/>
  <c i="6" r="D72" s="1"/>
  <c i="6" r="G72" s="1"/>
  <c i="6" r="I72"/>
  <c i="6" r="C72"/>
  <c i="5" r="K73"/>
  <c i="5" r="D73" s="1"/>
  <c i="5" r="F73" s="1"/>
  <c i="5" r="H73"/>
  <c i="5" r="C73"/>
  <c i="9" l="1" r="I77"/>
  <c i="11" r="I77"/>
  <c i="12" r="G77"/>
  <c i="8" l="1" r="I71"/>
  <c i="8" r="G71"/>
  <c i="8" r="L70"/>
  <c i="8" r="M70"/>
  <c i="8" r="L71"/>
  <c i="8" r="M71"/>
  <c i="8" r="L72"/>
  <c i="8" r="D72" s="1"/>
  <c i="8" r="G72" s="1"/>
  <c i="8" r="I72"/>
  <c i="8" r="C71"/>
  <c i="8" r="C72"/>
  <c i="10" r="I77"/>
  <c i="11" r="M75"/>
  <c i="11" r="M76"/>
  <c i="11" r="L77"/>
  <c i="11" r="D77" s="1"/>
  <c i="11" r="G77" s="1"/>
  <c i="11" r="I76"/>
  <c i="11" r="C77"/>
  <c i="9" r="M76"/>
  <c i="9" r="L77"/>
  <c i="9" r="D77" s="1"/>
  <c i="9" r="G77" s="1"/>
  <c i="9" r="I76"/>
  <c i="9" r="C77"/>
  <c i="10" r="L77"/>
  <c i="10" r="D77" s="1"/>
  <c i="10" r="G77" s="1"/>
  <c i="10" r="I76"/>
  <c i="10" r="C77"/>
  <c i="12" r="G76"/>
  <c i="12" r="C77"/>
  <c i="12" r="K76"/>
  <c i="12" r="J77"/>
  <c i="12" r="D77" s="1"/>
  <c i="12" r="F77" s="1"/>
  <c i="7" r="H72"/>
  <c i="7" r="C72"/>
  <c i="7" r="L71"/>
  <c i="7" r="L72"/>
  <c i="7" r="K72"/>
  <c i="7" r="D72" s="1"/>
  <c i="7" r="F72" s="1"/>
  <c i="6" r="I71"/>
  <c i="6" r="C71"/>
  <c i="6" r="L71"/>
  <c i="6" r="D71" s="1"/>
  <c i="6" r="G71" s="1"/>
  <c i="5" r="K72"/>
  <c i="5" r="D72" s="1"/>
  <c i="5" r="F72" s="1"/>
  <c i="5" r="H72"/>
  <c i="5" r="C72"/>
  <c i="12" l="1" r="K75"/>
  <c i="12" r="J76"/>
  <c i="12" r="D76" s="1"/>
  <c i="12" r="F76" s="1"/>
  <c i="12" r="G75"/>
  <c i="12" r="C76"/>
  <c i="10" r="M75"/>
  <c i="10" r="L76"/>
  <c i="10" r="D76" s="1"/>
  <c i="10" r="G76" s="1"/>
  <c i="10" r="I75"/>
  <c i="10" r="C76"/>
  <c i="9" r="M75"/>
  <c i="9" r="L76"/>
  <c i="9" r="D76" s="1"/>
  <c i="9" r="G76" s="1"/>
  <c i="9" r="I75"/>
  <c i="9" r="C76"/>
  <c i="11" r="I75"/>
  <c i="11" r="C76"/>
  <c i="11" r="L76"/>
  <c i="11" r="D76" s="1"/>
  <c i="11" r="G76" s="1"/>
  <c i="7" r="L70"/>
  <c i="7" r="H71"/>
  <c i="7" r="C71"/>
  <c i="7" r="K71"/>
  <c i="7" r="D71" s="1"/>
  <c i="7" r="F71" s="1"/>
  <c i="6" r="M69"/>
  <c i="6" r="L70"/>
  <c i="6" r="D70" s="1"/>
  <c i="6" r="G70" s="1"/>
  <c i="6" r="I70"/>
  <c i="6" r="C70"/>
  <c i="5" r="H71"/>
  <c i="5" r="C71"/>
  <c i="5" r="K71"/>
  <c i="5" r="D71" s="1"/>
  <c i="5" r="F71" s="1"/>
  <c i="6" l="1" r="M67"/>
  <c i="6" r="M68"/>
  <c i="7" r="L69"/>
  <c i="7" r="H70"/>
  <c i="7" r="C70"/>
  <c i="7" r="K70"/>
  <c i="7" r="D70" s="1"/>
  <c i="7" r="F70" s="1"/>
  <c i="8" r="M68"/>
  <c i="8" r="M69"/>
  <c i="8" r="I70"/>
  <c i="8" r="D70"/>
  <c i="8" r="G70" s="1"/>
  <c i="8" r="C70"/>
  <c i="10" r="M74"/>
  <c i="10" r="L75"/>
  <c i="10" r="D75" s="1"/>
  <c i="10" r="G75" s="1"/>
  <c i="10" r="I74"/>
  <c i="10" r="C75"/>
  <c i="11" r="I74"/>
  <c i="11" r="C75"/>
  <c i="11" r="M74"/>
  <c i="11" r="L75"/>
  <c i="11" r="D75" s="1"/>
  <c i="11" r="G75" s="1"/>
  <c i="12" r="G74"/>
  <c i="12" r="C75"/>
  <c i="12" r="J75"/>
  <c i="12" r="D75" s="1"/>
  <c i="12" r="F75" s="1"/>
  <c i="9" r="I74"/>
  <c i="9" r="C75"/>
  <c i="9" r="L75"/>
  <c i="9" r="D75" s="1"/>
  <c i="9" r="G75" s="1"/>
  <c i="6" r="I69"/>
  <c i="6" r="C69"/>
  <c i="6" r="L69"/>
  <c i="6" r="D69" s="1"/>
  <c i="6" r="G69" s="1"/>
  <c i="5" r="H70"/>
  <c i="5" r="C70"/>
  <c i="5" r="K70"/>
  <c i="5" r="D70" s="1"/>
  <c i="5" r="F70" s="1"/>
  <c i="10" l="1" r="M73"/>
  <c i="10" r="L74"/>
  <c i="10" r="D74" s="1"/>
  <c i="10" r="G74" s="1"/>
  <c i="10" r="I73"/>
  <c i="10" r="C74"/>
  <c i="9" r="I73"/>
  <c i="9" r="C74"/>
  <c i="8" r="L69"/>
  <c i="8" r="D69" s="1"/>
  <c i="8" r="G69" s="1"/>
  <c i="8" r="I69"/>
  <c i="8" r="C69"/>
  <c i="7" r="L67"/>
  <c i="7" r="L68"/>
  <c i="7" r="K69"/>
  <c i="7" r="D69" s="1"/>
  <c i="7" r="F69" s="1"/>
  <c i="7" r="H69"/>
  <c i="7" r="C69"/>
  <c i="6" r="I68"/>
  <c i="6" r="C68"/>
  <c i="9" r="M73"/>
  <c i="9" r="M74"/>
  <c i="9" r="L74"/>
  <c i="9" r="D74" s="1"/>
  <c i="9" r="G74" s="1"/>
  <c i="11" r="L74"/>
  <c i="11" r="D74" s="1"/>
  <c i="11" r="G74" s="1"/>
  <c i="11" r="I73"/>
  <c i="11" r="C74"/>
  <c i="12" l="1" r="G73"/>
  <c i="12" r="C74"/>
  <c i="12" r="K73"/>
  <c i="12" r="K74"/>
  <c i="12" r="J74"/>
  <c i="12" r="D74" s="1"/>
  <c i="12" r="F74" s="1"/>
  <c i="6" r="L68"/>
  <c i="6" r="D68" s="1"/>
  <c i="6" r="G68" s="1"/>
  <c i="5" r="K69"/>
  <c i="5" r="D69" s="1"/>
  <c i="5" r="F69" s="1"/>
  <c i="5" r="H69"/>
  <c i="5" r="C69"/>
  <c i="8" l="1" r="I68"/>
  <c i="8" r="C68"/>
  <c i="8" r="L68"/>
  <c i="8" r="D68" s="1"/>
  <c i="8" r="G68" s="1"/>
  <c i="12" r="K72"/>
  <c i="12" r="C73"/>
  <c i="12" r="J73"/>
  <c i="12" r="D73" s="1"/>
  <c i="12" r="F73" s="1"/>
  <c i="11" r="M67"/>
  <c i="11" r="M68"/>
  <c i="11" r="M69"/>
  <c i="11" r="M70"/>
  <c i="11" r="M71"/>
  <c i="11" r="M72"/>
  <c i="11" r="M73"/>
  <c i="11" r="C73"/>
  <c i="10" r="M72"/>
  <c i="10" r="L73"/>
  <c i="10" r="D73" s="1"/>
  <c i="10" r="G73" s="1"/>
  <c i="10" r="C73"/>
  <c i="9" r="M67"/>
  <c i="9" r="M68"/>
  <c i="9" r="M69"/>
  <c i="9" r="M70"/>
  <c i="9" r="M71"/>
  <c i="9" r="M72"/>
  <c i="9" r="C73"/>
  <c i="9" r="L73"/>
  <c i="9" r="D73" s="1"/>
  <c i="9" r="G73" s="1"/>
  <c i="11" r="L73"/>
  <c i="11" r="D73" s="1"/>
  <c i="11" r="G73" s="1"/>
  <c i="7" r="K68"/>
  <c i="7" r="D68" s="1"/>
  <c i="7" r="F68" s="1"/>
  <c i="7" r="H68"/>
  <c i="7" r="C68"/>
  <c i="6" r="I67"/>
  <c i="6" r="C67"/>
  <c i="6" r="L67"/>
  <c i="6" r="D67" s="1"/>
  <c i="6" r="G67" s="1"/>
  <c i="5" r="K68"/>
  <c i="5" r="D68" s="1"/>
  <c i="5" r="F68" s="1"/>
  <c i="5" r="H68"/>
  <c i="5" r="C68"/>
  <c i="12" l="1" r="J71"/>
  <c i="12" r="H72"/>
  <c i="12" r="J72" s="1"/>
  <c i="8" r="I67"/>
  <c i="8" r="M67"/>
  <c i="8" r="L67"/>
  <c i="8" r="D67" s="1"/>
  <c i="8" r="G67" s="1"/>
  <c i="8" r="C67"/>
  <c i="5" r="L72"/>
  <c i="5" r="L71"/>
  <c i="5" r="L70"/>
  <c i="5" r="L69"/>
  <c i="5" r="L68"/>
  <c i="7" l="1" r="I67"/>
  <c i="7" r="K67" s="1"/>
  <c i="7" r="D67" s="1"/>
  <c i="7" r="F67" s="1"/>
  <c i="7" r="H67"/>
  <c i="7" r="C67"/>
  <c i="6" r="I66"/>
  <c i="6" r="C66"/>
  <c i="6" r="L66"/>
  <c i="6" r="D66" s="1"/>
  <c i="6" r="G66" s="1"/>
  <c i="5" r="L66"/>
  <c i="5" r="L67"/>
  <c i="5" r="K67"/>
  <c i="5" r="D67" s="1"/>
  <c i="5" r="F67" s="1"/>
  <c i="5" r="H67"/>
  <c i="5" r="C67"/>
  <c i="11" r="I72"/>
  <c i="11" r="C72"/>
  <c i="11" r="C71"/>
  <c i="10" r="M67"/>
  <c i="10" r="M68"/>
  <c i="10" r="M69"/>
  <c i="10" r="M70"/>
  <c i="10" r="M71"/>
  <c i="10" r="I72"/>
  <c i="10" r="C72"/>
  <c i="10" r="C71"/>
  <c i="10" r="L71"/>
  <c i="10" r="L72"/>
  <c i="9" r="I72"/>
  <c i="9" r="C72"/>
  <c i="9" r="C71"/>
  <c i="9" r="L71"/>
  <c i="9" r="L72"/>
  <c i="11" r="J72"/>
  <c i="11" r="L72" s="1"/>
  <c i="12" r="G72"/>
  <c i="12" r="C72"/>
  <c i="12" r="C71"/>
  <c i="6" l="1" r="I65"/>
  <c i="6" r="C65"/>
  <c i="7" r="H66"/>
  <c i="7" r="C66"/>
  <c i="7" r="K66"/>
  <c i="7" r="D66" s="1"/>
  <c i="7" r="F66" s="1"/>
  <c i="8" r="I66"/>
  <c i="8" r="L66"/>
  <c i="8" r="D66" s="1"/>
  <c i="8" r="G66" s="1"/>
  <c i="8" r="C66"/>
  <c i="6" r="L65"/>
  <c i="6" r="D65" s="1"/>
  <c i="6" r="G65" s="1"/>
  <c i="5" r="K66"/>
  <c i="5" r="D66" s="1"/>
  <c i="5" r="F66" s="1"/>
  <c i="5" r="C66"/>
  <c i="12" l="1" r="K67"/>
  <c i="12" r="K68"/>
  <c i="12" r="K69"/>
  <c i="12" r="K70"/>
  <c i="12" r="K71"/>
  <c i="12" r="G70"/>
  <c i="12" r="C70"/>
  <c i="12" r="J70"/>
  <c i="8" l="1" r="I65"/>
  <c i="8" r="L65"/>
  <c i="8" r="D65" s="1"/>
  <c i="8" r="G65" s="1"/>
  <c i="8" r="C65"/>
  <c i="10" r="L70"/>
  <c i="10" r="D70" s="1"/>
  <c i="10" r="G70" s="1"/>
  <c i="10" r="I69"/>
  <c i="10" r="C70"/>
  <c i="9" r="L70"/>
  <c i="9" r="D70" s="1"/>
  <c i="9" r="G70" s="1"/>
  <c i="9" r="I69"/>
  <c i="9" r="C70"/>
  <c i="11" r="I70"/>
  <c i="11" r="C70"/>
  <c i="11" r="L70"/>
  <c i="7" r="K65"/>
  <c i="7" r="D65" s="1"/>
  <c i="7" r="F65" s="1"/>
  <c i="7" r="H65"/>
  <c i="7" r="C65"/>
  <c i="6" r="I64"/>
  <c i="6" r="L64"/>
  <c i="6" r="D64" s="1"/>
  <c i="6" r="G64" s="1"/>
  <c i="6" r="C64"/>
  <c i="5" r="H65"/>
  <c i="5" r="C65"/>
  <c i="5" r="K65"/>
  <c i="5" r="D65" s="1"/>
  <c i="5" r="F65" s="1"/>
  <c i="5" l="1" r="H64"/>
  <c i="5" r="C64"/>
  <c i="6" r="I63"/>
  <c i="6" r="C63"/>
  <c i="7" r="H64"/>
  <c i="7" r="C64"/>
  <c i="8" r="J64"/>
  <c i="8" r="L64" s="1"/>
  <c i="8" r="D64" s="1"/>
  <c i="8" r="G64" s="1"/>
  <c i="8" r="I64"/>
  <c i="8" r="C64"/>
  <c i="11" r="I68"/>
  <c i="11" r="C69"/>
  <c i="11" r="C68"/>
  <c i="10" r="L69"/>
  <c i="10" r="D69" s="1"/>
  <c i="10" r="G69" s="1"/>
  <c i="10" r="I68"/>
  <c i="10" r="C69"/>
  <c i="10" r="C68"/>
  <c i="9" r="I68"/>
  <c i="9" r="J69"/>
  <c i="9" r="L69" s="1"/>
  <c i="9" r="D69" s="1"/>
  <c i="9" r="G69" s="1"/>
  <c i="9" r="L68"/>
  <c i="9" r="C68"/>
  <c i="9" r="C69"/>
  <c i="12" r="B68"/>
  <c i="12" r="G68" s="1"/>
  <c i="12" r="J68"/>
  <c i="12" r="H69"/>
  <c i="12" r="J69" s="1"/>
  <c i="12" r="D69" s="1"/>
  <c i="12" r="F69" s="1"/>
  <c i="11" r="L69"/>
  <c i="11" r="D69" s="1"/>
  <c i="11" r="G69" s="1"/>
  <c i="7" r="K64"/>
  <c i="7" r="D64" s="1"/>
  <c i="7" r="F64" s="1"/>
  <c i="6" r="L63"/>
  <c i="6" r="D63" s="1"/>
  <c i="6" r="G63" s="1"/>
  <c i="5" r="K64"/>
  <c i="5" r="D64" s="1"/>
  <c i="5" r="F64" s="1"/>
  <c i="12" l="1" r="C68"/>
  <c i="12" r="C69"/>
  <c i="7" r="H63"/>
  <c i="7" r="C63"/>
  <c i="7" r="K63"/>
  <c i="7" r="D63" s="1"/>
  <c i="7" r="F63" s="1"/>
  <c i="8" r="I63"/>
  <c i="8" r="C63"/>
  <c i="8" r="L63"/>
  <c i="8" r="D63" s="1"/>
  <c i="8" r="G63" s="1"/>
  <c i="10" r="L67"/>
  <c i="10" r="I67"/>
  <c i="10" r="C67"/>
  <c i="9" r="L67"/>
  <c i="9" r="I67"/>
  <c i="9" r="C67"/>
  <c i="11" r="L67"/>
  <c i="11" r="I67"/>
  <c i="11" r="C67"/>
  <c i="12" r="J67"/>
  <c i="12" r="G67"/>
  <c i="12" r="C67"/>
  <c i="6" r="I62"/>
  <c i="6" r="C62"/>
  <c i="6" r="L62"/>
  <c i="6" r="D62" s="1"/>
  <c i="6" r="G62" s="1"/>
  <c i="5" r="H63"/>
  <c i="5" r="K63"/>
  <c i="5" r="D63" s="1"/>
  <c i="5" r="F63" s="1"/>
  <c i="5" r="C63"/>
  <c i="10" l="1" r="I66"/>
  <c i="10" r="L66"/>
  <c i="10" r="C66"/>
  <c i="9" r="L66"/>
  <c i="9" r="D66" s="1"/>
  <c i="9" r="G66" s="1"/>
  <c i="9" r="I65"/>
  <c i="9" r="C66"/>
  <c i="11" r="L66"/>
  <c i="11" r="D66" s="1"/>
  <c i="11" r="G66" s="1"/>
  <c i="11" r="I65"/>
  <c i="11" r="C66"/>
  <c i="12" r="J66"/>
  <c i="12" r="D66" s="1"/>
  <c i="12" r="F66" s="1"/>
  <c i="12" r="G65"/>
  <c i="12" r="C66"/>
  <c i="8" r="L62"/>
  <c i="8" r="D62" s="1"/>
  <c i="8" r="G62" s="1"/>
  <c i="8" r="I62"/>
  <c i="8" r="C62"/>
  <c i="7" r="H62"/>
  <c i="7" r="C62"/>
  <c i="7" r="K62"/>
  <c i="7" r="D62" s="1"/>
  <c i="7" r="F62" s="1"/>
  <c i="6" r="I61"/>
  <c i="6" r="C61"/>
  <c i="6" r="L61"/>
  <c i="6" r="D61" s="1"/>
  <c i="6" r="G61" s="1"/>
  <c i="5" r="K62"/>
  <c i="5" r="D62" s="1"/>
  <c i="5" r="F62" s="1"/>
  <c i="5" r="H62"/>
  <c i="5" r="C62"/>
  <c i="10" l="1" r="L65"/>
  <c i="10" r="D65" s="1"/>
  <c i="10" r="G65" s="1"/>
  <c i="10" r="I64"/>
  <c i="10" r="C65"/>
  <c i="9" r="I64"/>
  <c i="9" r="C65"/>
  <c i="9" r="L65"/>
  <c i="9" r="D65" s="1"/>
  <c i="9" r="G65" s="1"/>
  <c i="11" r="I64"/>
  <c i="11" r="C65"/>
  <c i="11" r="L65"/>
  <c i="11" r="D65" s="1"/>
  <c i="11" r="G65" s="1"/>
  <c i="12" r="G64"/>
  <c i="12" r="C65"/>
  <c i="12" r="J65"/>
  <c i="12" r="D65" s="1"/>
  <c i="12" r="F65" s="1"/>
  <c i="8" r="I61"/>
  <c i="8" r="C61"/>
  <c i="8" r="L61"/>
  <c i="8" r="D61" s="1"/>
  <c i="8" r="G61" s="1"/>
  <c i="7" r="H61"/>
  <c i="7" r="C61"/>
  <c i="7" r="K61"/>
  <c i="7" r="D61" s="1"/>
  <c i="7" r="F61" s="1"/>
  <c i="6" r="I60"/>
  <c i="6" r="C60"/>
  <c i="6" r="L60"/>
  <c i="6" r="D60" s="1"/>
  <c i="6" r="G60" s="1"/>
  <c i="5" r="H61"/>
  <c i="5" r="K61"/>
  <c i="5" r="D61" s="1"/>
  <c i="5" r="F61" s="1"/>
  <c i="5" r="C61"/>
  <c i="5" l="1" r="L65"/>
  <c i="5" r="L64"/>
  <c i="5" r="L63"/>
  <c i="5" r="L62"/>
  <c i="5" r="L61"/>
  <c i="5" r="L60"/>
  <c i="5" r="L59"/>
  <c i="5" r="L58"/>
  <c i="5" r="L57"/>
  <c i="5" r="L56"/>
  <c i="5" r="L55"/>
  <c i="5" r="L54"/>
  <c i="5" r="L53"/>
  <c i="5" r="L52"/>
  <c i="5" r="L51"/>
  <c i="5" r="L50"/>
  <c i="5" r="L49"/>
  <c i="5" r="L48"/>
  <c i="5" r="L47"/>
  <c i="5" r="L46"/>
  <c i="5" r="L45"/>
  <c i="5" r="L44"/>
  <c i="5" r="L43"/>
  <c i="5" r="L42"/>
  <c i="5" r="L41"/>
  <c i="5" r="L40"/>
  <c i="5" r="L39"/>
  <c i="5" r="L38"/>
  <c i="5" r="L37"/>
  <c i="5" r="L36"/>
  <c i="5" r="L35"/>
  <c i="5" r="L34"/>
  <c i="5" r="L33"/>
  <c i="5" r="L32"/>
  <c i="5" r="L31"/>
  <c i="5" r="L30"/>
  <c i="5" r="L29"/>
  <c i="5" r="L28"/>
  <c i="5" r="L27"/>
  <c i="5" r="L26"/>
  <c i="5" r="L25"/>
  <c i="5" r="L24"/>
  <c i="5" r="L23"/>
  <c i="5" r="L22"/>
  <c i="5" r="L21"/>
  <c i="5" r="L20"/>
  <c i="5" r="L19"/>
  <c i="5" r="L18"/>
  <c i="5" r="L17"/>
  <c i="5" r="L16"/>
  <c i="5" r="L15"/>
  <c i="5" r="L14"/>
  <c i="5" r="L13"/>
  <c i="5" r="L12"/>
  <c i="5" r="L11"/>
  <c i="5" r="L10"/>
  <c i="5" r="L9"/>
  <c i="5" r="L8"/>
  <c i="5" r="L7"/>
  <c i="5" r="L6"/>
  <c i="5" r="L5"/>
  <c i="5" r="L3"/>
  <c i="6" r="M66"/>
  <c i="6" r="M65"/>
  <c i="6" r="M64"/>
  <c i="6" r="M63"/>
  <c i="6" r="M62"/>
  <c i="6" r="M61"/>
  <c i="6" r="M60"/>
  <c i="6" r="M59"/>
  <c i="6" r="M58"/>
  <c i="6" r="M57"/>
  <c i="6" r="M56"/>
  <c i="6" r="M55"/>
  <c i="6" r="M54"/>
  <c i="6" r="M53"/>
  <c i="6" r="M52"/>
  <c i="6" r="M51"/>
  <c i="6" r="M50"/>
  <c i="6" r="M49"/>
  <c i="6" r="M48"/>
  <c i="6" r="M47"/>
  <c i="6" r="M46"/>
  <c i="6" r="M45"/>
  <c i="6" r="M44"/>
  <c i="6" r="M43"/>
  <c i="6" r="M42"/>
  <c i="6" r="M41"/>
  <c i="6" r="M40"/>
  <c i="6" r="M39"/>
  <c i="6" r="M38"/>
  <c i="6" r="M37"/>
  <c i="6" r="M36"/>
  <c i="6" r="M35"/>
  <c i="6" r="M34"/>
  <c i="6" r="M33"/>
  <c i="6" r="M32"/>
  <c i="6" r="M31"/>
  <c i="6" r="M30"/>
  <c i="6" r="M29"/>
  <c i="6" r="M28"/>
  <c i="6" r="M27"/>
  <c i="6" r="M26"/>
  <c i="6" r="M25"/>
  <c i="6" r="M24"/>
  <c i="6" r="M23"/>
  <c i="6" r="M22"/>
  <c i="6" r="M21"/>
  <c i="6" r="M20"/>
  <c i="6" r="M19"/>
  <c i="6" r="M18"/>
  <c i="6" r="M17"/>
  <c i="6" r="M16"/>
  <c i="6" r="M15"/>
  <c i="6" r="M14"/>
  <c i="6" r="M13"/>
  <c i="6" r="M12"/>
  <c i="6" r="M11"/>
  <c i="6" r="M10"/>
  <c i="6" r="M9"/>
  <c i="6" r="M8"/>
  <c i="6" r="M7"/>
  <c i="6" r="M6"/>
  <c i="6" r="M5"/>
  <c i="6" r="M3"/>
  <c i="7" r="L66"/>
  <c i="7" r="L65"/>
  <c i="7" r="L64"/>
  <c i="7" r="L63"/>
  <c i="7" r="L62"/>
  <c i="7" r="L61"/>
  <c i="7" r="L60"/>
  <c i="7" r="L59"/>
  <c i="7" r="L58"/>
  <c i="7" r="L57"/>
  <c i="7" r="L56"/>
  <c i="7" r="L55"/>
  <c i="7" r="L54"/>
  <c i="7" r="L53"/>
  <c i="7" r="L52"/>
  <c i="7" r="L51"/>
  <c i="7" r="L50"/>
  <c i="7" r="L49"/>
  <c i="7" r="L48"/>
  <c i="7" r="L47"/>
  <c i="7" r="L46"/>
  <c i="7" r="L45"/>
  <c i="7" r="L44"/>
  <c i="7" r="L43"/>
  <c i="7" r="L42"/>
  <c i="7" r="L41"/>
  <c i="7" r="L40"/>
  <c i="7" r="L39"/>
  <c i="7" r="L38"/>
  <c i="7" r="L37"/>
  <c i="7" r="L36"/>
  <c i="7" r="L35"/>
  <c i="7" r="L34"/>
  <c i="7" r="L33"/>
  <c i="7" r="L32"/>
  <c i="7" r="L31"/>
  <c i="7" r="L30"/>
  <c i="7" r="L29"/>
  <c i="7" r="L28"/>
  <c i="7" r="L27"/>
  <c i="7" r="L26"/>
  <c i="7" r="L25"/>
  <c i="7" r="L24"/>
  <c i="7" r="L23"/>
  <c i="7" r="L22"/>
  <c i="7" r="L21"/>
  <c i="7" r="L20"/>
  <c i="7" r="L19"/>
  <c i="7" r="L18"/>
  <c i="7" r="L17"/>
  <c i="7" r="L16"/>
  <c i="7" r="L15"/>
  <c i="7" r="L14"/>
  <c i="7" r="L13"/>
  <c i="7" r="L12"/>
  <c i="7" r="L11"/>
  <c i="7" r="L10"/>
  <c i="7" r="L9"/>
  <c i="7" r="L8"/>
  <c i="7" r="L7"/>
  <c i="7" r="L6"/>
  <c i="7" r="L5"/>
  <c i="7" r="L3"/>
  <c i="8" r="M66"/>
  <c i="8" r="M65"/>
  <c i="8" r="M64"/>
  <c i="8" r="M63"/>
  <c i="8" r="M62"/>
  <c i="8" r="M61"/>
  <c i="8" r="M60"/>
  <c i="8" r="M59"/>
  <c i="8" r="M58"/>
  <c i="8" r="M57"/>
  <c i="8" r="M56"/>
  <c i="8" r="M55"/>
  <c i="8" r="M54"/>
  <c i="8" r="M53"/>
  <c i="8" r="M52"/>
  <c i="8" r="M51"/>
  <c i="8" r="M50"/>
  <c i="8" r="M49"/>
  <c i="8" r="M48"/>
  <c i="8" r="M47"/>
  <c i="8" r="M46"/>
  <c i="8" r="M45"/>
  <c i="8" r="M44"/>
  <c i="8" r="M43"/>
  <c i="8" r="M42"/>
  <c i="8" r="M41"/>
  <c i="8" r="M40"/>
  <c i="8" r="M39"/>
  <c i="8" r="M38"/>
  <c i="8" r="M37"/>
  <c i="8" r="M36"/>
  <c i="8" r="M35"/>
  <c i="8" r="M34"/>
  <c i="8" r="M33"/>
  <c i="8" r="M32"/>
  <c i="8" r="M31"/>
  <c i="8" r="M30"/>
  <c i="8" r="M29"/>
  <c i="8" r="M28"/>
  <c i="8" r="M27"/>
  <c i="8" r="M26"/>
  <c i="8" r="M25"/>
  <c i="8" r="M24"/>
  <c i="8" r="M23"/>
  <c i="8" r="M22"/>
  <c i="8" r="M21"/>
  <c i="8" r="M20"/>
  <c i="8" r="M19"/>
  <c i="8" r="M18"/>
  <c i="8" r="M17"/>
  <c i="8" r="M16"/>
  <c i="8" r="M15"/>
  <c i="8" r="M14"/>
  <c i="8" r="M13"/>
  <c i="8" r="M12"/>
  <c i="8" r="M11"/>
  <c i="8" r="M10"/>
  <c i="8" r="M9"/>
  <c i="8" r="M8"/>
  <c i="8" r="M7"/>
  <c i="8" r="M6"/>
  <c i="8" r="M5"/>
  <c i="8" r="M3"/>
  <c i="12" r="K66"/>
  <c i="12" r="K65"/>
  <c i="12" r="K64"/>
  <c i="12" r="K63"/>
  <c i="12" r="K62"/>
  <c i="12" r="K61"/>
  <c i="12" r="K60"/>
  <c i="12" r="K59"/>
  <c i="12" r="K58"/>
  <c i="12" r="K57"/>
  <c i="12" r="K56"/>
  <c i="12" r="K55"/>
  <c i="12" r="K54"/>
  <c i="12" r="K53"/>
  <c i="12" r="K52"/>
  <c i="12" r="K51"/>
  <c i="12" r="K50"/>
  <c i="12" r="K49"/>
  <c i="12" r="K48"/>
  <c i="12" r="K47"/>
  <c i="12" r="K46"/>
  <c i="12" r="K45"/>
  <c i="12" r="K44"/>
  <c i="12" r="K43"/>
  <c i="12" r="K42"/>
  <c i="12" r="K41"/>
  <c i="12" r="K40"/>
  <c i="12" r="K39"/>
  <c i="12" r="K38"/>
  <c i="12" r="K37"/>
  <c i="12" r="K36"/>
  <c i="12" r="K35"/>
  <c i="12" r="K34"/>
  <c i="12" r="K33"/>
  <c i="12" r="K32"/>
  <c i="12" r="K31"/>
  <c i="12" r="K30"/>
  <c i="12" r="K29"/>
  <c i="12" r="K28"/>
  <c i="12" r="K27"/>
  <c i="12" r="K26"/>
  <c i="12" r="K25"/>
  <c i="12" r="K24"/>
  <c i="12" r="K23"/>
  <c i="12" r="K22"/>
  <c i="12" r="K21"/>
  <c i="12" r="K20"/>
  <c i="12" r="K19"/>
  <c i="12" r="K18"/>
  <c i="12" r="K17"/>
  <c i="12" r="K16"/>
  <c i="12" r="K15"/>
  <c i="12" r="K14"/>
  <c i="12" r="K13"/>
  <c i="12" r="K12"/>
  <c i="12" r="K11"/>
  <c i="12" r="K10"/>
  <c i="12" r="K9"/>
  <c i="12" r="K8"/>
  <c i="12" r="K7"/>
  <c i="12" r="K6"/>
  <c i="12" r="K5"/>
  <c i="12" r="K3"/>
  <c i="11" r="M66"/>
  <c i="11" r="M65"/>
  <c i="11" r="M64"/>
  <c i="11" r="M63"/>
  <c i="11" r="M62"/>
  <c i="11" r="M61"/>
  <c i="11" r="M60"/>
  <c i="11" r="M59"/>
  <c i="11" r="M58"/>
  <c i="11" r="M57"/>
  <c i="11" r="M56"/>
  <c i="11" r="M55"/>
  <c i="11" r="M54"/>
  <c i="11" r="M53"/>
  <c i="11" r="M52"/>
  <c i="11" r="M51"/>
  <c i="11" r="M50"/>
  <c i="11" r="M49"/>
  <c i="11" r="M48"/>
  <c i="11" r="M47"/>
  <c i="11" r="M46"/>
  <c i="11" r="M45"/>
  <c i="11" r="M44"/>
  <c i="11" r="M43"/>
  <c i="11" r="M42"/>
  <c i="11" r="M41"/>
  <c i="11" r="M40"/>
  <c i="11" r="M39"/>
  <c i="11" r="M38"/>
  <c i="11" r="M37"/>
  <c i="11" r="M36"/>
  <c i="11" r="M35"/>
  <c i="11" r="M34"/>
  <c i="11" r="M33"/>
  <c i="11" r="M32"/>
  <c i="11" r="M31"/>
  <c i="11" r="M30"/>
  <c i="11" r="M29"/>
  <c i="11" r="M28"/>
  <c i="11" r="M27"/>
  <c i="11" r="M26"/>
  <c i="11" r="M25"/>
  <c i="11" r="M24"/>
  <c i="11" r="M23"/>
  <c i="11" r="M22"/>
  <c i="11" r="M21"/>
  <c i="11" r="M20"/>
  <c i="11" r="M19"/>
  <c i="11" r="M18"/>
  <c i="11" r="M17"/>
  <c i="11" r="M16"/>
  <c i="11" r="M15"/>
  <c i="11" r="M14"/>
  <c i="11" r="M13"/>
  <c i="11" r="M12"/>
  <c i="11" r="M11"/>
  <c i="11" r="M10"/>
  <c i="11" r="M9"/>
  <c i="11" r="M8"/>
  <c i="11" r="M7"/>
  <c i="11" r="M6"/>
  <c i="11" r="M5"/>
  <c i="11" r="M3"/>
  <c i="9" r="M66"/>
  <c i="9" r="M65"/>
  <c i="9" r="M64"/>
  <c i="9" r="M63"/>
  <c i="9" r="M62"/>
  <c i="9" r="M61"/>
  <c i="9" r="M60"/>
  <c i="9" r="M59"/>
  <c i="9" r="M58"/>
  <c i="9" r="M57"/>
  <c i="9" r="M56"/>
  <c i="9" r="M55"/>
  <c i="9" r="M54"/>
  <c i="9" r="M53"/>
  <c i="9" r="M52"/>
  <c i="9" r="M51"/>
  <c i="9" r="M50"/>
  <c i="9" r="M49"/>
  <c i="9" r="M48"/>
  <c i="9" r="M47"/>
  <c i="9" r="M46"/>
  <c i="9" r="M45"/>
  <c i="9" r="M44"/>
  <c i="9" r="M43"/>
  <c i="9" r="M42"/>
  <c i="9" r="M41"/>
  <c i="9" r="M40"/>
  <c i="9" r="M39"/>
  <c i="9" r="M38"/>
  <c i="9" r="M37"/>
  <c i="9" r="M36"/>
  <c i="9" r="M35"/>
  <c i="9" r="M34"/>
  <c i="9" r="M33"/>
  <c i="9" r="M32"/>
  <c i="9" r="M31"/>
  <c i="9" r="M30"/>
  <c i="9" r="M29"/>
  <c i="9" r="M28"/>
  <c i="9" r="M27"/>
  <c i="9" r="M26"/>
  <c i="9" r="M25"/>
  <c i="9" r="M24"/>
  <c i="9" r="M23"/>
  <c i="9" r="M22"/>
  <c i="9" r="M21"/>
  <c i="9" r="M20"/>
  <c i="9" r="M19"/>
  <c i="9" r="M18"/>
  <c i="9" r="M17"/>
  <c i="9" r="M16"/>
  <c i="9" r="M15"/>
  <c i="9" r="M14"/>
  <c i="9" r="M13"/>
  <c i="9" r="M12"/>
  <c i="9" r="M11"/>
  <c i="9" r="M10"/>
  <c i="9" r="M9"/>
  <c i="9" r="M8"/>
  <c i="9" r="M7"/>
  <c i="9" r="M6"/>
  <c i="9" r="M5"/>
  <c i="9" r="M3"/>
  <c i="10" r="M65"/>
  <c i="10" r="M66"/>
  <c i="10" r="M5"/>
  <c i="10" r="M6"/>
  <c i="10" r="M7"/>
  <c i="10" r="M8"/>
  <c i="10" r="M9"/>
  <c i="10" r="M10"/>
  <c i="10" r="M11"/>
  <c i="10" r="M12"/>
  <c i="10" r="M13"/>
  <c i="10" r="M14"/>
  <c i="10" r="M15"/>
  <c i="10" r="M16"/>
  <c i="10" r="M17"/>
  <c i="10" r="M18"/>
  <c i="10" r="M19"/>
  <c i="10" r="M20"/>
  <c i="10" r="M21"/>
  <c i="10" r="M22"/>
  <c i="10" r="M23"/>
  <c i="10" r="M24"/>
  <c i="10" r="M25"/>
  <c i="10" r="M26"/>
  <c i="10" r="M27"/>
  <c i="10" r="M28"/>
  <c i="10" r="M29"/>
  <c i="10" r="M30"/>
  <c i="10" r="M31"/>
  <c i="10" r="M32"/>
  <c i="10" r="M33"/>
  <c i="10" r="M34"/>
  <c i="10" r="M35"/>
  <c i="10" r="M36"/>
  <c i="10" r="M37"/>
  <c i="10" r="M38"/>
  <c i="10" r="M39"/>
  <c i="10" r="M40"/>
  <c i="10" r="M41"/>
  <c i="10" r="M42"/>
  <c i="10" r="M43"/>
  <c i="10" r="M44"/>
  <c i="10" r="M45"/>
  <c i="10" r="M46"/>
  <c i="10" r="M47"/>
  <c i="10" r="M48"/>
  <c i="10" r="M49"/>
  <c i="10" r="M50"/>
  <c i="10" r="M51"/>
  <c i="10" r="M52"/>
  <c i="10" r="M53"/>
  <c i="10" r="M54"/>
  <c i="10" r="M55"/>
  <c i="10" r="M56"/>
  <c i="10" r="M57"/>
  <c i="10" r="M58"/>
  <c i="10" r="M59"/>
  <c i="10" r="M60"/>
  <c i="10" r="M61"/>
  <c i="10" r="M62"/>
  <c i="10" r="M63"/>
  <c i="10" r="M64"/>
  <c i="10" r="M3"/>
  <c i="10" r="L64"/>
  <c i="10" r="D64" s="1"/>
  <c i="10" r="G64" s="1"/>
  <c i="10" r="I63"/>
  <c i="10" r="C64"/>
  <c i="9" r="I63"/>
  <c i="9" r="C64"/>
  <c i="11" r="I63"/>
  <c i="11" r="C64"/>
  <c i="11" r="L64"/>
  <c i="11" r="D64" s="1"/>
  <c i="11" r="G64" s="1"/>
  <c i="12" r="J64"/>
  <c i="12" r="D64" s="1"/>
  <c i="12" r="F64" s="1"/>
  <c i="12" r="G63"/>
  <c i="12" r="C64"/>
  <c i="9" r="L64"/>
  <c i="9" r="D64" s="1"/>
  <c i="9" r="G64" s="1"/>
  <c i="8" r="I60"/>
  <c i="8" r="C60"/>
  <c i="8" r="L60"/>
  <c i="8" r="D60" s="1"/>
  <c i="8" r="G60" s="1"/>
  <c i="7" r="H60"/>
  <c i="7" r="C60"/>
  <c i="7" r="K60"/>
  <c i="7" r="D60" s="1"/>
  <c i="7" r="F60" s="1"/>
  <c i="6" r="L59"/>
  <c i="6" r="D59" s="1"/>
  <c i="6" r="G59" s="1"/>
  <c i="6" r="I59"/>
  <c i="6" r="C59"/>
  <c i="5" r="K60"/>
  <c i="5" r="D60" s="1"/>
  <c i="5" r="F60" s="1"/>
  <c i="5" r="H60"/>
  <c i="5" r="C60"/>
  <c i="8" l="1" r="I59"/>
  <c i="8" r="C59"/>
  <c i="8" r="J59"/>
  <c i="8" r="L59" s="1"/>
  <c i="8" r="D59" s="1"/>
  <c i="8" r="G59" s="1"/>
  <c i="6" r="I58"/>
  <c i="6" r="C58"/>
  <c i="6" r="L58"/>
  <c i="6" r="D58" s="1"/>
  <c i="6" r="G58" s="1"/>
  <c i="5" r="K59"/>
  <c i="5" r="D59" s="1"/>
  <c i="5" r="F59" s="1"/>
  <c i="5" r="H59"/>
  <c i="5" r="C59"/>
  <c i="10" r="C63"/>
  <c i="10" r="L63"/>
  <c i="10" r="D63" s="1"/>
  <c i="10" r="G63" s="1"/>
  <c i="9" r="J63"/>
  <c i="9" r="L63" s="1"/>
  <c i="9" r="D63" s="1"/>
  <c i="9" r="G63" s="1"/>
  <c i="9" r="C63"/>
  <c i="11" r="L63"/>
  <c i="11" r="D63" s="1"/>
  <c i="11" r="G63" s="1"/>
  <c i="11" r="C63"/>
  <c i="12" r="J63"/>
  <c i="12" r="D63" s="1"/>
  <c i="12" r="F63" s="1"/>
  <c i="12" r="C63"/>
  <c i="12" l="1" r="G62"/>
  <c i="12" r="J62"/>
  <c i="12" r="C62"/>
  <c i="10" r="L62"/>
  <c i="10" r="I62"/>
  <c i="10" r="C62"/>
  <c i="9" r="I62"/>
  <c i="9" r="C62"/>
  <c i="9" r="L62"/>
  <c i="11" r="I62"/>
  <c i="11" r="C62"/>
  <c i="11" r="L62"/>
  <c i="7" r="K59"/>
  <c i="7" r="H59"/>
  <c i="7" r="C59"/>
  <c i="6" r="I57"/>
  <c i="6" r="C57"/>
  <c i="6" r="L57"/>
  <c i="5" r="K58"/>
  <c i="5" r="H58"/>
  <c i="5" r="C58"/>
  <c i="10" l="1" r="L61"/>
  <c i="10" r="D61" s="1"/>
  <c i="10" r="G61" s="1"/>
  <c i="10" r="I60"/>
  <c i="10" r="C61"/>
  <c i="10" r="C60"/>
  <c i="9" r="G61"/>
  <c i="9" r="I60"/>
  <c i="9" r="C61"/>
  <c i="9" r="C60"/>
  <c i="9" r="L61"/>
  <c i="11" r="I60"/>
  <c i="11" r="C60"/>
  <c i="11" r="C61"/>
  <c i="11" r="L61"/>
  <c i="11" r="D61" s="1"/>
  <c i="11" r="G61" s="1"/>
  <c i="12" r="J61"/>
  <c i="12" r="F61"/>
  <c i="12" r="G60"/>
  <c i="12" r="C61"/>
  <c i="12" r="C60"/>
  <c i="8" r="L58"/>
  <c i="8" r="I58"/>
  <c i="8" r="C58"/>
  <c i="7" r="K58"/>
  <c i="7" r="H58"/>
  <c i="7" r="C58"/>
  <c i="6" r="I56"/>
  <c i="6" r="C56"/>
  <c i="6" r="L56"/>
  <c i="5" r="K57"/>
  <c i="5" r="H57"/>
  <c i="5" r="C57"/>
  <c i="8" l="1" r="I55"/>
  <c i="8" r="L55"/>
  <c i="8" r="D55" s="1"/>
  <c i="8" r="G55" s="1"/>
  <c i="8" r="C55"/>
  <c i="7" r="H55"/>
  <c i="7" r="C55"/>
  <c i="7" r="K55"/>
  <c i="7" r="D55" s="1"/>
  <c i="7" r="F55" s="1"/>
  <c i="6" r="L54"/>
  <c i="6" r="D54" s="1"/>
  <c i="6" r="G54" s="1"/>
  <c i="6" r="I54"/>
  <c i="6" r="C54"/>
  <c i="5" r="K55"/>
  <c i="5" r="F55"/>
  <c i="5" r="H55"/>
  <c i="5" r="C55"/>
  <c i="10" r="L59"/>
  <c i="10" r="D59" s="1"/>
  <c i="10" r="G59" s="1"/>
  <c i="10" r="I58"/>
  <c i="10" r="C59"/>
  <c i="9" r="L59"/>
  <c i="9" r="D59" s="1"/>
  <c i="9" r="G59" s="1"/>
  <c i="9" r="I58"/>
  <c i="9" r="C59"/>
  <c i="11" r="L59"/>
  <c i="11" r="I59"/>
  <c i="11" r="C59"/>
  <c i="12" r="J59"/>
  <c i="12" r="G58"/>
  <c i="12" r="C59"/>
  <c i="12" l="1" r="D59"/>
  <c i="12" r="F59" s="1"/>
  <c i="10" r="L58"/>
  <c i="10" r="D58" s="1"/>
  <c i="10" r="G58" s="1"/>
  <c i="10" r="C58"/>
  <c i="9" r="C58"/>
  <c i="9" r="L58"/>
  <c i="9" r="D58" s="1"/>
  <c i="9" r="G58" s="1"/>
  <c i="11" r="C58"/>
  <c i="11" r="L58"/>
  <c i="11" r="D58" s="1"/>
  <c i="11" r="G58" s="1"/>
  <c i="12" r="C58"/>
  <c i="12" r="J58"/>
  <c i="12" r="D58" s="1"/>
  <c i="12" r="F58" s="1"/>
  <c i="8" r="I54"/>
  <c i="8" r="C54"/>
  <c i="8" r="L54"/>
  <c i="8" r="D54" s="1"/>
  <c i="8" r="G54" s="1"/>
  <c i="7" r="H54"/>
  <c i="7" r="C54"/>
  <c i="7" r="K54"/>
  <c i="7" r="D54" s="1"/>
  <c i="7" r="F54" s="1"/>
  <c i="6" r="I53"/>
  <c i="6" r="C53"/>
  <c i="6" r="L53"/>
  <c i="6" r="D53" s="1"/>
  <c i="6" r="G53" s="1"/>
  <c i="5" r="K54"/>
  <c i="5" r="H54"/>
  <c i="5" r="C54"/>
  <c i="10" l="1" r="L57"/>
  <c i="10" r="I57"/>
  <c i="10" r="C57"/>
  <c i="9" r="L57"/>
  <c i="9" r="I57"/>
  <c i="9" r="C57"/>
  <c i="11" r="L57"/>
  <c i="11" r="I57"/>
  <c i="11" r="C57"/>
  <c i="12" r="G57"/>
  <c i="12" r="J57"/>
  <c i="12" r="C57"/>
  <c i="8" r="L53"/>
  <c i="8" r="D53" s="1"/>
  <c i="8" r="I53"/>
  <c i="8" r="C53"/>
  <c i="7" r="H53"/>
  <c i="7" r="K53"/>
  <c i="7" r="D53" s="1"/>
  <c i="7" r="F53" s="1"/>
  <c i="7" r="C53"/>
  <c i="6" r="I52"/>
  <c i="6" r="C52"/>
  <c i="6" r="L52"/>
  <c i="6" r="D52" s="1"/>
  <c i="6" r="G52" s="1"/>
  <c i="5" r="K53"/>
  <c i="5" r="H53"/>
  <c i="5" r="C53"/>
  <c i="8" l="1" r="L52"/>
  <c i="8" r="L51"/>
  <c i="8" r="D51" s="1"/>
  <c i="8" r="G51" s="1"/>
  <c i="8" r="C52"/>
  <c i="8" r="C51"/>
  <c i="8" r="I52"/>
  <c i="7" r="H52"/>
  <c i="7" r="C52"/>
  <c i="7" r="K52"/>
  <c i="7" r="D52" s="1"/>
  <c i="7" r="F52" s="1"/>
  <c i="6" r="I51"/>
  <c i="6" r="C51"/>
  <c i="6" r="L51"/>
  <c i="6" r="D51" s="1"/>
  <c i="6" r="G51" s="1"/>
  <c i="5" r="K52"/>
  <c i="5" r="D52" s="1"/>
  <c i="5" r="F52" s="1"/>
  <c i="5" r="C52"/>
  <c i="10" r="I55"/>
  <c i="10" r="C56"/>
  <c i="10" r="L56"/>
  <c i="10" r="D56" s="1"/>
  <c i="10" r="G56" s="1"/>
  <c i="9" r="I55"/>
  <c i="9" r="C56"/>
  <c i="9" r="L56"/>
  <c i="9" r="D56" s="1"/>
  <c i="9" r="G56" s="1"/>
  <c i="11" r="I55"/>
  <c i="11" r="L56"/>
  <c i="11" r="D56" s="1"/>
  <c i="11" r="G56" s="1"/>
  <c i="11" r="C56"/>
  <c i="12" r="J56"/>
  <c i="12" r="D56" s="1"/>
  <c i="12" r="F56" s="1"/>
  <c i="12" r="G55"/>
  <c i="12" r="C56"/>
  <c i="10" l="1" r="L55"/>
  <c i="10" r="D55" s="1"/>
  <c i="10" r="G55" s="1"/>
  <c i="10" r="C55"/>
  <c i="9" r="I54"/>
  <c i="9" r="C55"/>
  <c i="9" r="L55"/>
  <c i="9" r="D55" s="1"/>
  <c i="9" r="G55" s="1"/>
  <c i="11" r="L55"/>
  <c i="11" r="D55" s="1"/>
  <c i="11" r="G55" s="1"/>
  <c i="11" r="C55"/>
  <c i="12" r="C55"/>
  <c i="12" r="J55"/>
  <c i="12" r="D55" s="1"/>
  <c i="12" r="F55" s="1"/>
  <c i="12" r="G54"/>
  <c i="7" r="H51"/>
  <c i="7" r="K51"/>
  <c i="7" r="D51" s="1"/>
  <c i="7" r="F51" s="1"/>
  <c i="7" r="C51"/>
  <c i="6" r="I50"/>
  <c i="6" r="L50"/>
  <c i="6" r="D50" s="1"/>
  <c i="6" r="G50" s="1"/>
  <c i="6" r="C50"/>
  <c i="5" r="H51"/>
  <c i="5" r="K51"/>
  <c i="5" r="C51"/>
  <c i="5" l="1" r="D51"/>
  <c i="5" r="F51" s="1"/>
  <c i="10" r="I54"/>
  <c i="10" r="L54"/>
  <c i="10" r="D54" s="1"/>
  <c i="10" r="G54" s="1"/>
  <c i="10" r="C54"/>
  <c i="9" r="L54"/>
  <c i="9" r="D54" s="1"/>
  <c i="9" r="G54" s="1"/>
  <c i="9" r="C54"/>
  <c i="11" r="I54"/>
  <c i="11" r="L54"/>
  <c i="11" r="C54"/>
  <c i="12" r="G53"/>
  <c i="12" r="J54"/>
  <c i="12" r="D54" s="1"/>
  <c i="12" r="F54" s="1"/>
  <c i="12" r="C54"/>
  <c i="8" r="I50"/>
  <c i="8" r="L50"/>
  <c i="8" r="D50" s="1"/>
  <c i="8" r="G50" s="1"/>
  <c i="8" r="C50"/>
  <c i="7" r="H50"/>
  <c i="7" r="C50"/>
  <c i="6" r="I49"/>
  <c i="6" r="C49"/>
  <c i="7" r="K50"/>
  <c i="7" r="D50" s="1"/>
  <c i="7" r="F50" s="1"/>
  <c i="5" r="H50"/>
  <c i="6" r="L49"/>
  <c i="6" r="D49" s="1"/>
  <c i="6" r="G49" s="1"/>
  <c i="5" r="K50"/>
  <c i="5" r="D50" s="1"/>
  <c i="5" r="F50" s="1"/>
  <c i="5" r="C50"/>
  <c i="10" l="1" r="C53"/>
  <c i="10" r="I53"/>
  <c i="9" r="I53"/>
  <c i="9" r="C53"/>
  <c i="10" r="L53"/>
  <c i="10" r="D53" s="1"/>
  <c i="10" r="G53" s="1"/>
  <c i="9" r="L53"/>
  <c i="11" r="L53"/>
  <c i="11" r="D53" s="1"/>
  <c i="11" r="G53" s="1"/>
  <c i="8" r="L49"/>
  <c i="8" r="I49"/>
  <c i="11" r="C53"/>
  <c i="12" r="J53"/>
  <c i="12" r="D53" s="1"/>
  <c i="12" r="F53" s="1"/>
  <c i="12" r="C53"/>
  <c i="8" l="1" r="D49"/>
  <c i="8" r="G49" s="1"/>
  <c i="8" r="C49"/>
  <c i="7" r="H49"/>
  <c i="7" r="C49"/>
  <c i="7" r="K49"/>
  <c i="7" r="D49" s="1"/>
  <c i="7" r="F49" s="1"/>
  <c i="6" r="I48"/>
  <c i="6" r="C48"/>
  <c i="6" r="L48"/>
  <c i="6" r="D48" s="1"/>
  <c i="6" r="G48" s="1"/>
  <c i="5" r="H49"/>
  <c i="5" r="K49"/>
  <c i="5" r="D49" s="1"/>
  <c i="5" r="F49" s="1"/>
  <c i="5" r="C49"/>
  <c i="10" l="1" r="L52"/>
  <c i="10" r="I52"/>
  <c i="10" r="C52"/>
  <c i="9" r="I52"/>
  <c i="9" r="L52"/>
  <c i="9" r="C52"/>
  <c i="11" r="I52"/>
  <c i="11" r="L52"/>
  <c i="11" r="C52"/>
  <c i="12" r="G52"/>
  <c i="12" r="J52"/>
  <c i="12" r="D52" s="1"/>
  <c i="12" r="F52" s="1"/>
  <c i="12" l="1" r="G51"/>
  <c i="12" r="C52"/>
  <c i="8" r="L48"/>
  <c i="8" r="D48" s="1"/>
  <c i="8" r="G48" s="1"/>
  <c i="8" r="I48"/>
  <c i="8" r="C48"/>
  <c i="7" r="H48"/>
  <c i="7" r="K48"/>
  <c i="7" r="D48" s="1"/>
  <c i="7" r="F48" s="1"/>
  <c i="7" r="C48"/>
  <c i="6" r="I47"/>
  <c i="6" r="C47"/>
  <c i="6" r="L47"/>
  <c i="6" r="D47" s="1"/>
  <c i="6" r="G47" s="1"/>
  <c i="5" r="H48"/>
  <c i="5" r="K48"/>
  <c i="5" r="D48" s="1"/>
  <c i="5" r="F48" s="1"/>
  <c i="5" r="C48"/>
  <c i="10" l="1" r="C51"/>
  <c i="10" r="L51"/>
  <c i="10" r="D51" s="1"/>
  <c i="10" r="G51" s="1"/>
  <c i="10" r="I50"/>
  <c i="9" r="L51"/>
  <c i="9" r="D51" s="1"/>
  <c i="9" r="G51" s="1"/>
  <c i="9" r="I50"/>
  <c i="9" r="C51"/>
  <c i="11" r="C51"/>
  <c i="11" r="L51"/>
  <c i="11" r="D51" s="1"/>
  <c i="11" r="G51" s="1"/>
  <c i="11" r="I50"/>
  <c i="12" r="J51"/>
  <c i="12" r="D51" s="1"/>
  <c i="12" r="F51" s="1"/>
  <c i="12" r="G50"/>
  <c i="12" r="C51"/>
  <c i="8" r="I47"/>
  <c i="8" r="L47"/>
  <c i="8" r="D47" s="1"/>
  <c i="8" r="G47" s="1"/>
  <c i="8" r="C47"/>
  <c i="7" r="H47"/>
  <c i="7" r="K47"/>
  <c i="7" r="D47" s="1"/>
  <c i="7" r="F47" s="1"/>
  <c i="7" r="C47"/>
  <c i="6" r="L46"/>
  <c i="6" r="D46" s="1"/>
  <c i="6" r="G46" s="1"/>
  <c i="6" r="I46"/>
  <c i="6" r="C46"/>
  <c i="5" r="H47"/>
  <c i="5" r="C47"/>
  <c i="5" r="K47"/>
  <c i="5" r="D47" s="1"/>
  <c i="5" r="F47" s="1"/>
  <c i="8" l="1" r="L46"/>
  <c i="8" r="D46" s="1"/>
  <c i="8" r="G46" s="1"/>
  <c i="8" r="C46"/>
  <c i="8" r="I46"/>
  <c i="7" r="H46"/>
  <c i="7" r="K46"/>
  <c i="7" r="D46" s="1"/>
  <c i="7" r="F46" s="1"/>
  <c i="7" r="C46"/>
  <c i="6" r="I45"/>
  <c i="6" r="C45"/>
  <c i="6" r="L45"/>
  <c i="6" r="D45" s="1"/>
  <c i="6" r="G45" s="1"/>
  <c i="5" r="H46"/>
  <c i="5" r="C46"/>
  <c i="5" r="K46"/>
  <c i="5" r="D46" s="1"/>
  <c i="5" r="F46" s="1"/>
  <c i="10" r="L50"/>
  <c i="10" r="D50" s="1"/>
  <c i="10" r="G50" s="1"/>
  <c i="10" r="I49"/>
  <c i="10" r="C50"/>
  <c i="9" r="C50"/>
  <c i="9" r="L50"/>
  <c i="9" r="D50" s="1"/>
  <c i="9" r="G50" s="1"/>
  <c i="9" r="I49"/>
  <c i="11" r="L50"/>
  <c i="11" r="D50" s="1"/>
  <c i="11" r="G50" s="1"/>
  <c i="11" r="I49"/>
  <c i="11" r="C50"/>
  <c i="12" r="G49"/>
  <c i="12" r="C50"/>
  <c i="12" r="J50"/>
  <c i="12" r="D50" s="1"/>
  <c i="12" r="F50" s="1"/>
  <c i="10" l="1" r="L49"/>
  <c i="10" r="D49" s="1"/>
  <c i="10" r="G49" s="1"/>
  <c i="10" r="I48"/>
  <c i="10" r="C49"/>
  <c i="9" r="L49"/>
  <c i="9" r="D49" s="1"/>
  <c i="9" r="G49" s="1"/>
  <c i="9" r="I48"/>
  <c i="9" r="C49"/>
  <c i="11" r="L49"/>
  <c i="11" r="D49" s="1"/>
  <c i="11" r="G49" s="1"/>
  <c i="11" r="I48"/>
  <c i="11" r="C49"/>
  <c i="12" r="G48"/>
  <c i="12" r="C49"/>
  <c i="12" r="J49"/>
  <c i="12" r="D49" s="1"/>
  <c i="12" r="F49" s="1"/>
  <c i="8" r="I45"/>
  <c i="8" r="L45"/>
  <c i="8" r="D45" s="1"/>
  <c i="8" r="G45" s="1"/>
  <c i="8" r="C45"/>
  <c i="7" r="H45"/>
  <c i="7" r="C45"/>
  <c i="7" r="K45"/>
  <c i="7" r="D45" s="1"/>
  <c i="7" r="F45" s="1"/>
  <c i="6" r="I44"/>
  <c i="6" r="C44"/>
  <c i="6" r="L44"/>
  <c i="6" r="D44" s="1"/>
  <c i="6" r="G44" s="1"/>
  <c i="5" r="K45"/>
  <c i="5" r="D45" s="1"/>
  <c i="5" r="F45" s="1"/>
  <c i="5" r="C45"/>
  <c i="5" r="H45"/>
  <c i="10" l="1" r="L48"/>
  <c i="10" r="D48" s="1"/>
  <c i="10" r="G48" s="1"/>
  <c i="10" r="C48"/>
  <c i="9" r="C48"/>
  <c i="9" r="L48"/>
  <c i="9" r="D48" s="1"/>
  <c i="9" r="G48" s="1"/>
  <c i="11" r="C48"/>
  <c i="11" r="L48"/>
  <c i="11" r="D48" s="1"/>
  <c i="11" r="G48" s="1"/>
  <c i="12" r="J48"/>
  <c i="12" r="D48" s="1"/>
  <c i="12" r="F48" s="1"/>
  <c i="12" r="C48"/>
  <c i="10" l="1" r="I47"/>
  <c i="9" r="I47"/>
  <c i="11" r="I47"/>
  <c i="12" r="G47"/>
  <c i="6" r="I43"/>
  <c i="6" r="L43"/>
  <c i="6" r="D43" s="1"/>
  <c i="6" r="G43" s="1"/>
  <c i="6" r="C43"/>
  <c i="5" r="H44"/>
  <c i="5" r="C44"/>
  <c i="10" l="1" r="C47"/>
  <c i="10" r="L47"/>
  <c i="10" r="D47" s="1"/>
  <c i="10" r="G47" s="1"/>
  <c i="10" r="I46"/>
  <c i="9" r="I46"/>
  <c i="9" r="C47"/>
  <c i="9" r="L47"/>
  <c i="9" r="D47" s="1"/>
  <c i="9" r="G47" s="1"/>
  <c i="8" r="I44"/>
  <c i="8" r="C44"/>
  <c i="8" r="L44"/>
  <c i="8" r="D44" s="1"/>
  <c i="8" r="G44" s="1"/>
  <c i="7" r="H44"/>
  <c i="7" r="C44"/>
  <c i="7" r="K44"/>
  <c i="7" r="D44" s="1"/>
  <c i="7" r="F44" s="1"/>
  <c i="11" r="C47"/>
  <c i="11" r="L47"/>
  <c i="11" r="D47" s="1"/>
  <c i="11" r="G47" s="1"/>
  <c i="11" r="I46"/>
  <c i="12" r="C47"/>
  <c i="12" r="J47"/>
  <c i="12" r="D47" s="1"/>
  <c i="12" r="F47" s="1"/>
  <c i="12" r="G46"/>
  <c i="5" r="K44"/>
  <c i="5" r="D44" s="1"/>
  <c i="5" r="F44" s="1"/>
  <c i="10" l="1" r="I45"/>
  <c i="10" r="C46"/>
  <c i="10" r="L46"/>
  <c i="10" r="D46" s="1"/>
  <c i="10" r="G46" s="1"/>
  <c i="9" r="C46"/>
  <c i="9" r="L46"/>
  <c i="9" r="D46" s="1"/>
  <c i="9" r="G46" s="1"/>
  <c i="9" r="I45"/>
  <c i="11" r="L46"/>
  <c i="11" r="D46" s="1"/>
  <c i="11" r="G46" s="1"/>
  <c i="11" r="I45"/>
  <c i="11" r="C46"/>
  <c i="12" r="J46"/>
  <c i="12" r="D46" s="1"/>
  <c i="12" r="F46" s="1"/>
  <c i="12" r="G45"/>
  <c i="12" r="C46"/>
  <c i="8" r="I43"/>
  <c i="8" r="C43"/>
  <c i="8" r="L43"/>
  <c i="8" r="D43" s="1"/>
  <c i="8" r="G43" s="1"/>
  <c i="7" r="H43"/>
  <c i="7" r="C43"/>
  <c i="7" r="K43"/>
  <c i="7" r="D43" s="1"/>
  <c i="7" r="F43" s="1"/>
  <c i="6" r="I42"/>
  <c i="6" r="C42"/>
  <c i="6" r="L42"/>
  <c i="6" r="D42" s="1"/>
  <c i="6" r="G42" s="1"/>
  <c i="5" r="H43"/>
  <c i="5" r="C43"/>
  <c i="5" r="K43"/>
  <c i="5" r="D43" s="1"/>
  <c i="5" r="F43" s="1"/>
  <c i="10" l="1" r="L45"/>
  <c i="10" r="D45" s="1"/>
  <c i="10" r="G45" s="1"/>
  <c i="10" r="I44"/>
  <c i="10" r="C45"/>
  <c i="9" r="I44"/>
  <c i="9" r="C45"/>
  <c i="9" r="L45"/>
  <c i="9" r="D45" s="1"/>
  <c i="9" r="G45" s="1"/>
  <c i="11" r="I44"/>
  <c i="11" r="L45"/>
  <c i="11" r="D45" s="1"/>
  <c i="11" r="G45" s="1"/>
  <c i="7" r="H42"/>
  <c i="11" r="C45"/>
  <c i="12" r="J45"/>
  <c i="12" r="D45" s="1"/>
  <c i="12" r="F45" s="1"/>
  <c i="12" r="C45"/>
  <c i="12" r="G44"/>
  <c i="8" r="I42"/>
  <c i="8" r="L42"/>
  <c i="8" r="D42" s="1"/>
  <c i="8" r="G42" s="1"/>
  <c i="8" r="C42"/>
  <c i="7" r="K42"/>
  <c i="7" r="D42" s="1"/>
  <c i="7" r="F42" s="1"/>
  <c i="7" r="C42"/>
  <c i="6" r="C41"/>
  <c i="6" r="L41"/>
  <c i="6" r="D41" s="1"/>
  <c i="6" r="G41" s="1"/>
  <c i="6" r="I41"/>
  <c i="5" r="H42"/>
  <c i="5" r="K42"/>
  <c i="5" r="D42" s="1"/>
  <c i="5" r="F42" s="1"/>
  <c i="5" r="C42"/>
  <c i="7" l="1" r="K40"/>
  <c i="7" r="K39"/>
  <c i="7" r="H41"/>
  <c i="7" r="K41"/>
  <c i="8" r="L40"/>
  <c i="8" r="L41"/>
  <c i="8" r="I41"/>
  <c i="8" r="C41"/>
  <c i="8" r="C40"/>
  <c i="11" r="C44"/>
  <c i="11" r="L44"/>
  <c i="11" r="D44" s="1"/>
  <c i="11" r="G44" s="1"/>
  <c i="11" r="I43"/>
  <c i="10" r="L44"/>
  <c i="10" r="D44" s="1"/>
  <c i="10" r="G44" s="1"/>
  <c i="10" r="C44"/>
  <c i="9" r="L44"/>
  <c i="9" r="D44" s="1"/>
  <c i="9" r="G44" s="1"/>
  <c i="9" r="C44"/>
  <c i="12" r="J44"/>
  <c i="12" r="D44" s="1"/>
  <c i="12" r="F44" s="1"/>
  <c i="12" r="G43"/>
  <c i="12" r="C44"/>
  <c i="7" r="C41"/>
  <c i="7" r="C40"/>
  <c i="6" r="I40"/>
  <c i="6" r="C40"/>
  <c i="5" r="H41"/>
  <c i="5" r="H40"/>
  <c i="5" r="H39"/>
  <c i="5" r="K41"/>
  <c i="5" r="D41" s="1"/>
  <c i="5" r="F41" s="1"/>
  <c i="5" r="C41"/>
  <c i="10" l="1" r="L43"/>
  <c i="10" r="D43" s="1"/>
  <c i="10" r="G43" s="1"/>
  <c i="10" r="C43"/>
  <c i="9" r="L43"/>
  <c i="9" r="D43" s="1"/>
  <c i="9" r="G43" s="1"/>
  <c i="9" r="C43"/>
  <c i="11" r="I42"/>
  <c i="11" r="L43"/>
  <c i="11" r="D43" s="1"/>
  <c i="11" r="G43" s="1"/>
  <c i="11" r="C43"/>
  <c i="12" r="J43"/>
  <c i="12" r="D43" s="1"/>
  <c i="12" r="F43" s="1"/>
  <c i="12" r="C43"/>
  <c i="6" r="L40"/>
  <c i="5" r="C40"/>
  <c i="5" r="K40"/>
  <c i="5" r="D40" s="1"/>
  <c i="5" r="F40" s="1"/>
  <c i="12" l="1" r="J42"/>
  <c i="12" r="D42" s="1"/>
  <c i="12" r="F42" s="1"/>
  <c i="12" r="G42"/>
  <c i="12" r="C42"/>
  <c i="8" r="C39"/>
  <c i="8" r="L39"/>
  <c i="8" r="D39" s="1"/>
  <c i="8" r="G39" s="1"/>
  <c i="7" r="D39"/>
  <c i="7" r="F39" s="1"/>
  <c i="7" r="C39"/>
  <c i="6" r="C39"/>
  <c i="5" r="C39"/>
  <c i="11" r="C42"/>
  <c i="11" r="L42"/>
  <c i="11" r="D42" s="1"/>
  <c i="11" r="G42" s="1"/>
  <c i="9" r="C42"/>
  <c i="9" r="L42"/>
  <c i="9" r="D42" s="1"/>
  <c i="9" r="G42" s="1"/>
  <c i="10" r="C42"/>
  <c i="10" r="L42"/>
  <c i="10" r="D42" s="1"/>
  <c i="10" r="G42" s="1"/>
  <c i="10" r="I41"/>
  <c i="9" r="I41"/>
  <c i="12" r="G41"/>
  <c i="6" r="L39"/>
  <c i="6" r="D39" s="1"/>
  <c i="6" r="G39" s="1"/>
  <c i="5" r="K39"/>
  <c i="5" r="D39" s="1"/>
  <c i="5" r="F39" s="1"/>
  <c i="10" l="1" r="C41"/>
  <c i="10" r="L41"/>
  <c i="10" r="D41" s="1"/>
  <c i="10" r="G41" s="1"/>
  <c i="10" r="I40"/>
  <c i="9" r="L41"/>
  <c i="9" r="D41" s="1"/>
  <c i="9" r="G41" s="1"/>
  <c i="9" r="I40"/>
  <c i="9" r="C41"/>
  <c i="11" r="I41"/>
  <c i="11" r="L41"/>
  <c i="11" r="D41" s="1"/>
  <c i="11" r="G41" s="1"/>
  <c i="11" r="I40"/>
  <c i="11" r="C41"/>
  <c i="12" r="J41"/>
  <c i="12" r="D41" s="1"/>
  <c i="12" r="F41" s="1"/>
  <c i="12" r="G40"/>
  <c i="12" r="C41"/>
  <c i="8" r="L38"/>
  <c i="8" r="D38" s="1"/>
  <c i="8" r="G38" s="1"/>
  <c i="8" r="I38"/>
  <c i="8" r="C38"/>
  <c i="7" r="K38"/>
  <c i="7" r="D38" s="1"/>
  <c i="7" r="F38" s="1"/>
  <c i="7" r="H38"/>
  <c i="7" r="C38"/>
  <c i="6" r="I38"/>
  <c i="6" r="C38"/>
  <c i="5" r="H38"/>
  <c i="5" r="C38"/>
  <c i="6" r="L38"/>
  <c i="6" r="D38" s="1"/>
  <c i="6" r="G38" s="1"/>
  <c i="5" r="K38"/>
  <c i="5" r="D38" s="1"/>
  <c i="5" r="F38" s="1"/>
  <c i="10" l="1" r="L40"/>
  <c i="10" r="C40"/>
  <c i="10" r="I39"/>
  <c i="9" r="C40"/>
  <c i="9" r="L40"/>
  <c i="9" r="D40" s="1"/>
  <c i="9" r="G40" s="1"/>
  <c i="11" r="C40"/>
  <c i="12" r="C40"/>
  <c i="12" r="J40"/>
  <c i="12" r="D40" s="1"/>
  <c i="12" r="F40" s="1"/>
  <c i="12" r="G39"/>
  <c i="8" r="I37"/>
  <c i="7" r="H37"/>
  <c i="7" r="C37"/>
  <c i="6" r="I37"/>
  <c i="6" r="C37"/>
  <c i="5" r="H37"/>
  <c i="5" r="C37"/>
  <c i="8" r="L37"/>
  <c i="8" r="D37" s="1"/>
  <c i="8" r="G37" s="1"/>
  <c i="8" r="C37"/>
  <c i="6" r="L37"/>
  <c i="6" r="D37" s="1"/>
  <c i="6" r="G37" s="1"/>
  <c i="5" r="K37"/>
  <c i="5" r="D37" s="1"/>
  <c i="5" r="F37" s="1"/>
  <c i="10" l="1" r="D40"/>
  <c i="10" r="G40" s="1"/>
  <c i="7" r="K37"/>
  <c i="7" r="D37" s="1"/>
  <c i="7" r="F37" s="1"/>
  <c i="11" r="L40"/>
  <c i="11" r="D40" s="1"/>
  <c i="11" r="G40" s="1"/>
  <c i="10" l="1" r="I38"/>
  <c i="10" r="C39"/>
  <c i="9" r="G39"/>
  <c i="9" r="I38"/>
  <c i="9" r="I39"/>
  <c i="9" r="C39"/>
  <c i="11" r="I39"/>
  <c i="11" r="C39"/>
  <c i="12" r="C39"/>
  <c i="12" r="G38"/>
  <c i="8" r="I36"/>
  <c i="7" r="H36"/>
  <c i="6" r="I36"/>
  <c i="6" r="C36"/>
  <c i="5" r="H36"/>
  <c i="5" r="C36"/>
  <c i="11" l="1" r="I38"/>
  <c i="10" r="L39"/>
  <c i="10" r="D39" s="1"/>
  <c i="10" r="G39" s="1"/>
  <c i="9" r="L39"/>
  <c i="11" r="L39"/>
  <c i="11" r="D39" s="1"/>
  <c i="11" r="G39" s="1"/>
  <c i="12" r="H39"/>
  <c i="12" r="J39" s="1"/>
  <c i="12" r="D39" s="1"/>
  <c i="12" r="F39" s="1"/>
  <c i="8" r="C36"/>
  <c i="8" r="L36"/>
  <c i="8" r="D36" s="1"/>
  <c i="8" r="G36" s="1"/>
  <c i="7" r="C36"/>
  <c i="7" r="K36"/>
  <c i="7" r="D36" s="1"/>
  <c i="7" r="F36" s="1"/>
  <c i="6" r="L36"/>
  <c i="6" r="D36" s="1"/>
  <c i="6" r="G36" s="1"/>
  <c i="5" r="K36"/>
  <c i="5" r="D36" s="1"/>
  <c i="5" r="F36" s="1"/>
  <c i="10" l="1" r="C38"/>
  <c i="9" r="C38"/>
  <c i="11" r="C38"/>
  <c i="12" r="C38"/>
  <c i="8" r="I35"/>
  <c i="7" r="H35"/>
  <c i="6" r="I35"/>
  <c i="5" r="H35"/>
  <c i="10" l="1" r="L38"/>
  <c i="10" r="D38" s="1"/>
  <c i="10" r="G38" s="1"/>
  <c i="9" r="L38"/>
  <c i="9" r="D38" s="1"/>
  <c i="9" r="G38" s="1"/>
  <c i="11" r="L38"/>
  <c i="11" r="D38" s="1"/>
  <c i="11" r="G38" s="1"/>
  <c i="12" r="J38"/>
  <c i="12" r="D38" s="1"/>
  <c i="12" r="F38" s="1"/>
  <c i="5" r="C35"/>
  <c i="6" r="C35"/>
  <c i="7" r="C35"/>
  <c i="8" r="C35"/>
  <c i="8" r="L35"/>
  <c i="8" r="D35" s="1"/>
  <c i="8" r="G35" s="1"/>
  <c i="7" r="K35"/>
  <c i="7" r="D35" s="1"/>
  <c i="7" r="F35" s="1"/>
  <c i="6" r="L35"/>
  <c i="6" r="D35" s="1"/>
  <c i="6" r="G35" s="1"/>
  <c i="5" r="K35"/>
  <c i="5" r="D35" s="1"/>
  <c i="5" r="F35" s="1"/>
  <c i="12" l="1" r="G37"/>
  <c i="11" r="I37"/>
  <c i="9" r="I37"/>
  <c i="10" r="I37"/>
  <c i="10" l="1" r="I36"/>
  <c i="10" r="C37"/>
  <c i="9" r="I36"/>
  <c i="9" r="C37"/>
  <c i="11" r="I36"/>
  <c i="11" r="C37"/>
  <c i="12" r="J37"/>
  <c i="12" r="D37" s="1"/>
  <c i="12" r="F37" s="1"/>
  <c i="12" r="G36"/>
  <c i="12" r="C37"/>
  <c i="8" r="I34"/>
  <c i="7" r="H34"/>
  <c i="6" r="I34"/>
  <c i="5" r="H34"/>
  <c i="8" l="1" r="C34"/>
  <c i="8" r="L34"/>
  <c i="8" r="D34" s="1"/>
  <c i="8" r="G34" s="1"/>
  <c i="10" r="L37"/>
  <c i="10" r="D37" s="1"/>
  <c i="10" r="G37" s="1"/>
  <c i="9" r="L37"/>
  <c i="9" r="D37" s="1"/>
  <c i="9" r="G37" s="1"/>
  <c i="7" r="C34"/>
  <c i="6" r="C34"/>
  <c i="5" r="C34"/>
  <c i="11" r="L37"/>
  <c i="11" r="D37" s="1"/>
  <c i="11" r="G37" s="1"/>
  <c i="7" r="K34"/>
  <c i="7" r="D34" s="1"/>
  <c i="7" r="F34" s="1"/>
  <c i="6" r="L34"/>
  <c i="6" r="D34" s="1"/>
  <c i="6" r="G34" s="1"/>
  <c i="5" r="K34"/>
  <c i="5" r="D34" s="1"/>
  <c i="5" r="F34" s="1"/>
  <c i="10" l="1" r="I35"/>
  <c i="10" r="C36"/>
  <c i="9" r="I35"/>
  <c i="9" r="C36"/>
  <c i="11" r="I35"/>
  <c i="11" r="C36"/>
  <c i="12" r="J36"/>
  <c i="12" r="D36" s="1"/>
  <c i="12" r="F36" s="1"/>
  <c i="12" r="G35"/>
  <c i="12" r="C36"/>
  <c i="8" r="I33"/>
  <c i="7" r="H33"/>
  <c i="6" r="I33"/>
  <c i="5" r="H33"/>
  <c i="10" l="1" r="L36"/>
  <c i="10" r="D36" s="1"/>
  <c i="10" r="G36" s="1"/>
  <c i="9" r="L36"/>
  <c i="9" r="D36" s="1"/>
  <c i="9" r="G36" s="1"/>
  <c i="11" r="L36"/>
  <c i="11" r="D36" s="1"/>
  <c i="11" r="G36" s="1"/>
  <c i="8" r="C33"/>
  <c i="8" r="L33"/>
  <c i="8" r="D33" s="1"/>
  <c i="8" r="G33" s="1"/>
  <c i="7" r="C33"/>
  <c i="7" r="K33"/>
  <c i="7" r="D33" s="1"/>
  <c i="7" r="F33" s="1"/>
  <c i="6" r="C33"/>
  <c i="6" r="L33"/>
  <c i="6" r="D33" s="1"/>
  <c i="6" r="G33" s="1"/>
  <c i="5" r="C33"/>
  <c i="5" r="K33"/>
  <c i="5" r="D33" s="1"/>
  <c i="5" r="F33" s="1"/>
  <c i="10" l="1" r="I34"/>
  <c i="10" r="C35"/>
  <c i="9" r="I34"/>
  <c i="9" r="C35"/>
  <c i="11" r="I34"/>
  <c i="11" r="C35"/>
  <c i="12" r="C35"/>
  <c i="12" r="G34"/>
  <c i="8" r="I32"/>
  <c i="7" r="H32"/>
  <c i="6" r="I32"/>
  <c i="5" r="H32"/>
  <c i="10" l="1" r="L35"/>
  <c i="10" r="D35" s="1"/>
  <c i="10" r="G35" s="1"/>
  <c i="12" r="J35"/>
  <c i="12" r="D35" s="1"/>
  <c i="12" r="F35" s="1"/>
  <c i="9" r="L35"/>
  <c i="9" r="D35" s="1"/>
  <c i="9" r="G35" s="1"/>
  <c i="7" r="K32"/>
  <c i="11" r="L35"/>
  <c i="11" r="D35" s="1"/>
  <c i="11" r="G35" s="1"/>
  <c i="6" r="L32"/>
  <c i="8" l="1" r="C32"/>
  <c i="8" r="L32"/>
  <c i="8" r="D32" s="1"/>
  <c i="8" r="G32" s="1"/>
  <c i="6" r="D32"/>
  <c i="6" r="G32" s="1"/>
  <c i="7" r="C32"/>
  <c i="6" r="C32"/>
  <c i="5" r="C32"/>
  <c i="5" r="K32"/>
  <c i="5" r="D32" s="1"/>
  <c i="5" r="F32" s="1"/>
  <c i="7" r="D32"/>
  <c i="7" r="F32" s="1"/>
  <c i="10" l="1" r="I33"/>
  <c i="10" r="C34"/>
  <c i="9" r="L34"/>
  <c i="9" r="D34" s="1"/>
  <c i="9" r="G34" s="1"/>
  <c i="9" r="C34"/>
  <c i="10" r="L34"/>
  <c i="10" r="D34" s="1"/>
  <c i="10" r="G34" s="1"/>
  <c i="8" r="L31"/>
  <c i="8" r="D31" s="1"/>
  <c i="8" r="G31" s="1"/>
  <c i="8" r="I31"/>
  <c i="8" r="C31"/>
  <c i="7" r="H31"/>
  <c i="11" r="C34"/>
  <c i="11" r="L34"/>
  <c i="11" r="D34" s="1"/>
  <c i="11" r="G34" s="1"/>
  <c i="6" r="I31"/>
  <c i="6" r="C31"/>
  <c i="7" r="K31"/>
  <c i="7" r="D31" s="1"/>
  <c i="7" r="F31" s="1"/>
  <c i="11" r="I33"/>
  <c i="5" r="H31"/>
  <c i="5" r="C31"/>
  <c i="12" r="J34"/>
  <c i="12" r="D34" s="1"/>
  <c i="12" r="F34" s="1"/>
  <c i="12" r="C34"/>
  <c i="12" r="G33"/>
  <c i="7" l="1" r="C31"/>
  <c i="6" r="L31"/>
  <c i="6" r="D31" s="1"/>
  <c i="6" r="G31" s="1"/>
  <c i="5" r="K31"/>
  <c i="5" r="D31" s="1"/>
  <c i="5" r="F31" s="1"/>
  <c i="10" l="1" r="L33"/>
  <c i="10" r="D33" s="1"/>
  <c i="10" r="G33" s="1"/>
  <c i="10" r="C33"/>
  <c i="9" r="I33"/>
  <c i="9" r="C33"/>
  <c i="9" r="L33"/>
  <c i="9" r="D33" s="1"/>
  <c i="9" r="G33" s="1"/>
  <c i="11" r="L33"/>
  <c i="11" r="D33" s="1"/>
  <c i="11" r="G33" s="1"/>
  <c i="11" r="C33"/>
  <c i="12" r="C33"/>
  <c i="12" r="J33"/>
  <c i="12" r="D33" s="1"/>
  <c i="12" r="F33" s="1"/>
  <c i="8" r="L30"/>
  <c i="8" r="D30" s="1"/>
  <c i="8" r="G30" s="1"/>
  <c i="8" r="I30"/>
  <c i="8" r="C30"/>
  <c i="7" r="H30"/>
  <c i="7" r="K30"/>
  <c i="7" r="D30" s="1"/>
  <c i="7" r="F30" s="1"/>
  <c i="7" r="C30"/>
  <c i="6" r="I30"/>
  <c i="6" r="C30"/>
  <c i="6" r="L30"/>
  <c i="6" r="D30" s="1"/>
  <c i="6" r="G30" s="1"/>
  <c i="5" r="H30"/>
  <c i="5" r="C30"/>
  <c i="5" r="K30"/>
  <c i="5" r="D30" s="1"/>
  <c i="5" r="F30" s="1"/>
  <c i="10" l="1" r="I32"/>
  <c i="9" r="I32"/>
  <c i="11" r="I32"/>
  <c i="12" r="G32"/>
  <c i="10" l="1" r="I31"/>
  <c i="10" r="L32"/>
  <c i="10" r="D32" s="1"/>
  <c i="10" r="G32" s="1"/>
  <c i="10" r="C32"/>
  <c i="9" r="L32"/>
  <c i="9" r="D32" s="1"/>
  <c i="9" r="G32" s="1"/>
  <c i="9" r="C32"/>
  <c i="9" r="I31"/>
  <c i="11" r="I31"/>
  <c i="11" r="C32"/>
  <c i="11" r="L32"/>
  <c i="11" r="D32" s="1"/>
  <c i="11" r="G32" s="1"/>
  <c i="12" r="H32"/>
  <c i="12" r="J32" s="1"/>
  <c i="12" r="D32" s="1"/>
  <c i="12" r="F32" s="1"/>
  <c i="12" r="C32"/>
  <c i="12" r="G31"/>
  <c i="8" r="I29"/>
  <c i="8" r="C29"/>
  <c i="8" r="L29"/>
  <c i="8" r="D29" s="1"/>
  <c i="8" r="G29" s="1"/>
  <c i="7" r="H29"/>
  <c i="7" r="K29"/>
  <c i="7" r="D29" s="1"/>
  <c i="7" r="F29" s="1"/>
  <c i="7" r="C29"/>
  <c i="6" r="I29"/>
  <c i="6" r="C29"/>
  <c i="6" r="L29"/>
  <c i="6" r="D29" s="1"/>
  <c i="6" r="G29" s="1"/>
  <c i="5" r="H29"/>
  <c i="5" r="C29"/>
  <c i="5" r="K29"/>
  <c i="5" r="D29" s="1"/>
  <c i="5" r="F29" s="1"/>
  <c i="8" l="1" r="I28"/>
  <c i="8" r="C28"/>
  <c i="7" r="H28"/>
  <c i="7" r="C28"/>
  <c i="6" r="I28"/>
  <c i="5" r="H28"/>
  <c i="5" r="C28"/>
  <c i="10" r="I30"/>
  <c i="10" r="C31"/>
  <c i="9" r="C31"/>
  <c i="9" r="I30"/>
  <c i="11" r="C31"/>
  <c i="11" r="I30"/>
  <c i="12" r="C31"/>
  <c i="12" r="G30"/>
  <c i="12" l="1" r="J31"/>
  <c i="12" r="D31" s="1"/>
  <c i="12" r="F31" s="1"/>
  <c i="6" r="C28"/>
  <c i="10" r="L31"/>
  <c i="10" r="D31" s="1"/>
  <c i="10" r="G31" s="1"/>
  <c i="9" r="J31"/>
  <c i="9" r="L31" s="1"/>
  <c i="9" r="D31" s="1"/>
  <c i="9" r="G31" s="1"/>
  <c i="8" r="J28"/>
  <c i="8" r="L28" s="1"/>
  <c i="8" r="D28" s="1"/>
  <c i="8" r="G28" s="1"/>
  <c i="7" r="K28"/>
  <c i="7" r="D28" s="1"/>
  <c i="7" r="F28" s="1"/>
  <c i="11" r="L31"/>
  <c i="11" r="D31" s="1"/>
  <c i="11" r="G31" s="1"/>
  <c i="6" r="L28"/>
  <c i="6" r="D28" s="1"/>
  <c i="6" r="G28" s="1"/>
  <c i="5" r="K28"/>
  <c i="5" r="D28" s="1"/>
  <c i="5" r="F28" s="1"/>
  <c i="10" l="1" r="I29"/>
  <c i="10" r="C30"/>
  <c i="9" r="C30"/>
  <c i="9" r="I29"/>
  <c i="11" r="I29"/>
  <c i="11" r="C30"/>
  <c i="12" r="J30"/>
  <c i="12" r="D30" s="1"/>
  <c i="12" r="F30" s="1"/>
  <c i="12" r="G29"/>
  <c i="12" r="C30"/>
  <c i="8" r="I27"/>
  <c i="7" r="H27"/>
  <c i="6" r="I27"/>
  <c i="6" r="C27"/>
  <c i="5" r="H27"/>
  <c i="8" l="1" r="L27"/>
  <c i="8" r="D27" s="1"/>
  <c i="8" r="G27" s="1"/>
  <c i="8" r="I26"/>
  <c i="8" r="C27"/>
  <c i="7" r="C27"/>
  <c i="5" r="C27"/>
  <c i="10" r="L30"/>
  <c i="10" r="D30" s="1"/>
  <c i="10" r="G30" s="1"/>
  <c i="9" r="L30"/>
  <c i="9" r="D30" s="1"/>
  <c i="9" r="G30" s="1"/>
  <c i="11" r="L30"/>
  <c i="11" r="D30" s="1"/>
  <c i="11" r="G30" s="1"/>
  <c i="7" r="K27"/>
  <c i="7" r="D27" s="1"/>
  <c i="7" r="F27" s="1"/>
  <c i="6" r="L27"/>
  <c i="6" r="D27" s="1"/>
  <c i="6" r="G27" s="1"/>
  <c i="5" r="K27"/>
  <c i="5" r="D27" s="1"/>
  <c i="5" r="F27" s="1"/>
  <c i="7" l="1" r="H26"/>
  <c i="6" r="I26"/>
  <c i="5" r="H26"/>
  <c i="10" r="C29"/>
  <c i="10" r="I28"/>
  <c i="9" r="I28"/>
  <c i="9" r="C29"/>
  <c i="11" r="C29"/>
  <c i="11" r="I28"/>
  <c i="12" r="C29"/>
  <c i="12" r="G28"/>
  <c i="10" l="1" r="L29"/>
  <c i="10" r="D29" s="1"/>
  <c i="10" r="G29" s="1"/>
  <c i="9" r="L29"/>
  <c i="9" r="D29" s="1"/>
  <c i="9" r="G29" s="1"/>
  <c i="11" r="L29"/>
  <c i="11" r="D29" s="1"/>
  <c i="11" r="G29" s="1"/>
  <c i="12" r="J29"/>
  <c i="12" r="D29" s="1"/>
  <c i="12" r="F29" s="1"/>
  <c i="8" r="L26"/>
  <c i="8" r="D26" s="1"/>
  <c i="8" r="G26" s="1"/>
  <c i="8" r="C26"/>
  <c i="7" r="C26"/>
  <c i="7" r="K26"/>
  <c i="7" r="D26" s="1"/>
  <c i="7" r="F26" s="1"/>
  <c i="6" r="C26"/>
  <c i="6" r="L26"/>
  <c i="6" r="D26" s="1"/>
  <c i="6" r="G26" s="1"/>
  <c i="5" r="C26"/>
  <c i="5" r="K26"/>
  <c i="5" r="D26" s="1"/>
  <c i="5" r="F26" s="1"/>
  <c i="10" l="1" r="L28"/>
  <c i="10" r="D28" s="1"/>
  <c i="10" r="G28" s="1"/>
  <c i="10" r="C28"/>
  <c i="9" r="C28"/>
  <c i="9" r="L28"/>
  <c i="9" r="D28" s="1"/>
  <c i="9" r="G28" s="1"/>
  <c i="11" r="C28"/>
  <c i="11" r="L28"/>
  <c i="11" r="D28" s="1"/>
  <c i="11" r="G28" s="1"/>
  <c i="12" r="J28"/>
  <c i="12" r="D28" s="1"/>
  <c i="12" r="F28" s="1"/>
  <c i="12" r="C28"/>
  <c i="8" r="I25"/>
  <c i="8" r="C25"/>
  <c i="8" r="L25"/>
  <c i="8" r="D25" s="1"/>
  <c i="8" r="G25" s="1"/>
  <c i="7" r="H25"/>
  <c i="7" r="K25"/>
  <c i="7" r="D25" s="1"/>
  <c i="7" r="F25" s="1"/>
  <c i="7" r="C25"/>
  <c i="6" r="I25"/>
  <c i="6" r="C25"/>
  <c i="6" r="L25"/>
  <c i="6" r="D25" s="1"/>
  <c i="6" r="G25" s="1"/>
  <c i="5" r="H25"/>
  <c i="5" r="K25"/>
  <c i="5" r="D25" s="1"/>
  <c i="5" r="F25" s="1"/>
  <c i="5" r="C25"/>
  <c i="10" l="1" r="I27"/>
  <c i="9" r="I27"/>
  <c i="11" r="I27"/>
  <c i="12" r="G27"/>
  <c i="11" l="1" r="L27"/>
  <c i="11" r="D27" s="1"/>
  <c i="11" r="G27" s="1"/>
  <c i="10" r="I26"/>
  <c i="10" r="C27"/>
  <c i="10" r="L27"/>
  <c i="10" r="D27" s="1"/>
  <c i="10" r="G27" s="1"/>
  <c i="9" r="L27"/>
  <c i="9" r="D27" s="1"/>
  <c i="9" r="G27" s="1"/>
  <c i="9" r="C27"/>
  <c i="9" r="I26"/>
  <c i="11" r="I26"/>
  <c i="11" r="C27"/>
  <c i="12" r="J27"/>
  <c i="12" r="D27" s="1"/>
  <c i="12" r="F27" s="1"/>
  <c i="12" r="C27"/>
  <c i="12" r="G26"/>
  <c i="8" r="I24"/>
  <c i="8" r="L24"/>
  <c i="8" r="D24" s="1"/>
  <c i="8" r="G24" s="1"/>
  <c i="8" r="C24"/>
  <c i="7" r="H24"/>
  <c i="6" r="I24"/>
  <c i="5" r="H24"/>
  <c i="6" l="1" r="L24"/>
  <c i="6" r="D24" s="1"/>
  <c i="6" r="G24" s="1"/>
  <c i="5" r="K24"/>
  <c i="5" r="D24" s="1"/>
  <c i="5" r="F24" s="1"/>
  <c i="7" r="K24"/>
  <c i="7" r="D24" s="1"/>
  <c i="7" r="F24" s="1"/>
  <c i="6" r="C24"/>
  <c i="5" r="C24"/>
  <c i="7" r="C24"/>
  <c i="7" l="1" r="K23"/>
  <c i="7" r="H23"/>
  <c i="7" r="C23"/>
  <c i="8" r="I22"/>
  <c i="8" r="I23"/>
  <c i="8" r="L23"/>
  <c i="8" r="D23" s="1"/>
  <c i="8" r="G23" s="1"/>
  <c i="8" r="C23"/>
  <c i="10" r="L26"/>
  <c i="10" r="D26" s="1"/>
  <c i="10" r="G26" s="1"/>
  <c i="10" r="I25"/>
  <c i="10" r="C26"/>
  <c i="9" r="L26"/>
  <c i="9" r="D26" s="1"/>
  <c i="9" r="G26" s="1"/>
  <c i="9" r="I25"/>
  <c i="9" r="C26"/>
  <c i="11" r="L26"/>
  <c i="11" r="D26" s="1"/>
  <c i="11" r="G26" s="1"/>
  <c i="11" r="I25"/>
  <c i="11" r="C26"/>
  <c i="12" r="H26"/>
  <c i="12" r="J26" s="1"/>
  <c i="12" r="D26" s="1"/>
  <c i="12" r="F26" s="1"/>
  <c i="12" r="G25"/>
  <c i="12" r="C26"/>
  <c i="6" r="L23"/>
  <c i="6" r="D23" s="1"/>
  <c i="6" r="G23" s="1"/>
  <c i="6" r="I23"/>
  <c i="6" r="I22"/>
  <c i="6" r="C23"/>
  <c i="5" r="H23"/>
  <c i="5" r="H22"/>
  <c i="5" r="C23"/>
  <c i="5" r="K23"/>
  <c i="5" r="D23" s="1"/>
  <c i="5" r="F23" s="1"/>
  <c i="10" l="1" r="I24"/>
  <c i="10" r="C25"/>
  <c i="9" r="I24"/>
  <c i="9" r="C25"/>
  <c i="11" r="I24"/>
  <c i="11" r="C25"/>
  <c i="12" r="G24"/>
  <c i="12" r="C25"/>
  <c i="10" l="1" r="L25"/>
  <c i="10" r="D25" s="1"/>
  <c i="10" r="G25" s="1"/>
  <c i="9" r="L25"/>
  <c i="9" r="D25" s="1"/>
  <c i="9" r="G25" s="1"/>
  <c i="12" r="J25"/>
  <c i="12" r="D25" s="1"/>
  <c i="12" r="F25" s="1"/>
  <c i="11" r="L25"/>
  <c i="11" r="D25" s="1"/>
  <c i="11" r="G25" s="1"/>
  <c i="8" r="L22"/>
  <c i="8" r="D22" s="1"/>
  <c i="8" r="G22" s="1"/>
  <c i="8" r="C22"/>
  <c i="7" r="K22"/>
  <c i="7" r="D22" s="1"/>
  <c i="7" r="F22" s="1"/>
  <c i="7" r="C22"/>
  <c i="6" r="C22"/>
  <c i="6" r="L22"/>
  <c i="6" r="D22" s="1"/>
  <c i="6" r="G22" s="1"/>
  <c i="5" r="C22"/>
  <c i="5" r="K22"/>
  <c i="5" r="D22" s="1"/>
  <c i="5" r="F22" s="1"/>
  <c i="10" l="1" r="I23"/>
  <c i="10" r="C24"/>
  <c i="9" r="C24"/>
  <c i="9" r="I23"/>
  <c i="11" r="I23"/>
  <c i="11" r="C24"/>
  <c i="12" r="C24"/>
  <c i="12" r="G23"/>
  <c i="8" r="I21"/>
  <c i="7" r="H21"/>
  <c i="6" r="I21"/>
  <c i="5" r="H21"/>
  <c i="10" l="1" r="L24"/>
  <c i="10" r="D24" s="1"/>
  <c i="10" r="G24" s="1"/>
  <c i="9" r="L24"/>
  <c i="9" r="D24" s="1"/>
  <c i="9" r="G24" s="1"/>
  <c i="11" r="L24"/>
  <c i="11" r="D24" s="1"/>
  <c i="11" r="G24" s="1"/>
  <c i="12" r="J24"/>
  <c i="12" r="D24" s="1"/>
  <c i="12" r="F24" s="1"/>
  <c i="8" r="C21"/>
  <c i="8" r="L21"/>
  <c i="8" r="D21" s="1"/>
  <c i="8" r="G21" s="1"/>
  <c i="7" r="C21"/>
  <c i="7" r="K21"/>
  <c i="7" r="D21" s="1"/>
  <c i="7" r="F21" s="1"/>
  <c i="6" r="C21"/>
  <c i="5" r="C21"/>
  <c i="6" r="L21"/>
  <c i="6" r="D21" s="1"/>
  <c i="6" r="G21" s="1"/>
  <c i="5" r="K21"/>
  <c i="5" r="D21" s="1"/>
  <c i="5" r="F21" s="1"/>
  <c i="10" l="1" r="C23"/>
  <c i="9" r="C23"/>
  <c i="11" r="C23"/>
  <c i="12" r="C23"/>
  <c i="8" r="I20"/>
  <c i="7" r="H20"/>
  <c i="6" r="I20"/>
  <c i="5" r="H20"/>
  <c i="10" l="1" r="L23"/>
  <c i="10" r="D23" s="1"/>
  <c i="10" r="G23" s="1"/>
  <c i="9" r="L23"/>
  <c i="9" r="D23" s="1"/>
  <c i="9" r="G23" s="1"/>
  <c i="11" r="L23"/>
  <c i="11" r="D23" s="1"/>
  <c i="11" r="G23" s="1"/>
  <c i="12" r="J23"/>
  <c i="12" r="D23" s="1"/>
  <c i="12" r="F23" s="1"/>
  <c i="8" r="L20"/>
  <c i="8" r="D20" s="1"/>
  <c i="8" r="G20" s="1"/>
  <c i="8" r="C20"/>
  <c i="7" r="C20"/>
  <c i="7" r="K20"/>
  <c i="7" r="D20" s="1"/>
  <c i="7" r="F20" s="1"/>
  <c i="6" r="C20"/>
  <c i="6" r="L20"/>
  <c i="6" r="D20" s="1"/>
  <c i="6" r="G20" s="1"/>
  <c i="5" r="C20"/>
  <c i="5" r="K20"/>
  <c i="5" r="D20" s="1"/>
  <c i="5" r="F20" s="1"/>
  <c i="12" l="1" r="G21"/>
  <c i="10" r="L22"/>
  <c i="10" r="I22"/>
  <c i="10" r="C22"/>
  <c i="9" r="I22"/>
  <c i="9" r="L22"/>
  <c i="9" r="C22"/>
  <c i="11" r="L22"/>
  <c i="11" r="I22"/>
  <c i="11" r="C22"/>
  <c i="12" r="H22"/>
  <c i="12" r="J22" s="1"/>
  <c i="12" r="D22" s="1"/>
  <c i="12" r="F22" s="1"/>
  <c i="12" r="G22"/>
  <c i="12" r="C22"/>
  <c i="8" r="I19"/>
  <c i="8" r="L19"/>
  <c i="8" r="D19" s="1"/>
  <c i="8" r="G19" s="1"/>
  <c i="8" r="C19"/>
  <c i="7" r="H19"/>
  <c i="7" r="K19"/>
  <c i="7" r="D19" s="1"/>
  <c i="7" r="F19" s="1"/>
  <c i="7" r="C19"/>
  <c i="6" r="I19"/>
  <c i="6" r="C19"/>
  <c i="6" r="L19"/>
  <c i="6" r="D19" s="1"/>
  <c i="6" r="G19" s="1"/>
  <c i="5" r="H19"/>
  <c i="5" r="K19"/>
  <c i="5" r="D19" s="1"/>
  <c i="5" r="F19" s="1"/>
  <c i="5" r="C19"/>
  <c i="10" l="1" r="I20"/>
  <c i="10" r="C21"/>
  <c i="9" r="I20"/>
  <c i="9" r="C21"/>
  <c i="11" r="I20"/>
  <c i="11" r="C21"/>
  <c i="12" r="G20"/>
  <c i="12" r="C21"/>
  <c i="8" r="I18"/>
  <c i="7" r="H18"/>
  <c i="6" r="I18"/>
  <c i="5" r="H18"/>
  <c i="10" l="1" r="L21"/>
  <c i="10" r="D21" s="1"/>
  <c i="10" r="G21" s="1"/>
  <c i="9" r="L21"/>
  <c i="9" r="D21" s="1"/>
  <c i="9" r="G21" s="1"/>
  <c i="11" r="L21"/>
  <c i="11" r="D21" s="1"/>
  <c i="11" r="G21" s="1"/>
  <c i="8" r="L18"/>
  <c i="8" r="D18" s="1"/>
  <c i="8" r="G18" s="1"/>
  <c i="8" r="C18"/>
  <c i="6" r="C18"/>
  <c i="6" r="L18"/>
  <c i="6" r="D18" s="1"/>
  <c i="6" r="G18" s="1"/>
  <c i="5" r="C18"/>
  <c i="5" r="K18"/>
  <c i="5" r="D18" s="1"/>
  <c i="5" r="F18" s="1"/>
  <c i="7" l="1" r="K18"/>
  <c i="7" r="D18" s="1"/>
  <c i="7" r="F18" s="1"/>
  <c i="7" r="C18"/>
  <c i="10" r="I19"/>
  <c i="10" r="C20"/>
  <c i="9" r="I19"/>
  <c i="9" r="C20"/>
  <c i="11" r="I19"/>
  <c i="11" r="C20"/>
  <c i="12" r="C20"/>
  <c i="12" r="G19"/>
  <c i="8" r="I17"/>
  <c i="8" r="C17"/>
  <c i="7" r="C17"/>
  <c i="7" r="H17"/>
  <c i="6" r="I17"/>
  <c i="6" r="C17"/>
  <c i="5" r="H17"/>
  <c i="5" r="C17"/>
  <c i="10" l="1" r="L20"/>
  <c i="10" r="D20" s="1"/>
  <c i="10" r="G20" s="1"/>
  <c i="9" r="L20"/>
  <c i="9" r="D20" s="1"/>
  <c i="9" r="G20" s="1"/>
  <c i="11" r="L20"/>
  <c i="11" r="D20" s="1"/>
  <c i="11" r="G20" s="1"/>
  <c i="12" r="J20"/>
  <c i="12" r="D20" s="1"/>
  <c i="12" r="F20" s="1"/>
  <c i="8" r="L17"/>
  <c i="8" r="D17" s="1"/>
  <c i="8" r="G17" s="1"/>
  <c i="7" r="K17"/>
  <c i="7" r="D17" s="1"/>
  <c i="7" r="F17" s="1"/>
  <c i="6" r="L17"/>
  <c i="6" r="D17" s="1"/>
  <c i="6" r="G17" s="1"/>
  <c i="5" r="K17"/>
  <c i="5" r="D17" s="1"/>
  <c i="5" r="F17" s="1"/>
  <c i="10" l="1" r="L19"/>
  <c i="10" r="D19" s="1"/>
  <c i="10" r="G19" s="1"/>
  <c i="10" r="I18"/>
  <c i="10" r="C19"/>
  <c i="9" r="I18"/>
  <c i="9" r="C19"/>
  <c i="9" r="L19"/>
  <c i="9" r="D19" s="1"/>
  <c i="9" r="G19" s="1"/>
  <c i="11" r="I18"/>
  <c i="11" r="C19"/>
  <c i="11" r="L19"/>
  <c i="11" r="D19" s="1"/>
  <c i="11" r="G19" s="1"/>
  <c i="12" r="G18"/>
  <c i="12" r="J19"/>
  <c i="12" r="D19" s="1"/>
  <c i="12" r="F19" s="1"/>
  <c i="12" r="C19"/>
  <c i="7" r="H16"/>
  <c i="7" r="C16"/>
  <c i="7" r="K16"/>
  <c i="7" r="D16" s="1"/>
  <c i="7" r="F16" s="1"/>
  <c i="8" r="L16"/>
  <c i="8" r="D16" s="1"/>
  <c i="8" r="G16" s="1"/>
  <c i="8" r="C16"/>
  <c i="8" r="I16"/>
  <c i="6" r="I16"/>
  <c i="6" r="C16"/>
  <c i="6" r="L16"/>
  <c i="6" r="D16" s="1"/>
  <c i="6" r="G16" s="1"/>
  <c i="5" r="H16"/>
  <c i="5" r="K16"/>
  <c i="5" r="D16" s="1"/>
  <c i="5" r="F16" s="1"/>
  <c i="5" r="C16"/>
  <c i="10" l="1" r="C18"/>
  <c i="10" r="L18"/>
  <c i="10" r="D18" s="1"/>
  <c i="10" r="G18" s="1"/>
  <c i="9" r="L18"/>
  <c i="9" r="D18" s="1"/>
  <c i="9" r="G18" s="1"/>
  <c i="9" r="C18"/>
  <c i="11" r="C18"/>
  <c i="11" r="L18"/>
  <c i="11" r="D18" s="1"/>
  <c i="11" r="G18" s="1"/>
  <c i="12" r="J18"/>
  <c i="12" r="D18" s="1"/>
  <c i="12" r="F18" s="1"/>
  <c i="12" r="C18"/>
  <c i="8" r="I15"/>
  <c i="7" r="H15"/>
  <c i="7" r="K15"/>
  <c i="7" r="D15" s="1"/>
  <c i="7" r="F15" s="1"/>
  <c i="7" r="C15"/>
  <c i="6" r="I15"/>
  <c i="5" r="H15"/>
  <c i="8" l="1" r="C15"/>
  <c i="8" r="L15"/>
  <c i="8" r="D15" s="1"/>
  <c i="8" r="G15" s="1"/>
  <c i="6" r="L15"/>
  <c i="6" r="D15" s="1"/>
  <c i="6" r="G15" s="1"/>
  <c i="6" r="C15"/>
  <c i="5" r="C15"/>
  <c i="5" r="K15"/>
  <c i="5" r="D15" s="1"/>
  <c i="5" r="F15" s="1"/>
  <c i="10" l="1" r="I17"/>
  <c i="9" r="I17"/>
  <c i="11" r="I17"/>
  <c i="12" r="G17"/>
  <c i="10" l="1" r="L17"/>
  <c i="10" r="D17" s="1"/>
  <c i="10" r="G17" s="1"/>
  <c i="10" r="I16"/>
  <c i="10" r="C17"/>
  <c i="9" r="L17"/>
  <c i="9" r="D17" s="1"/>
  <c i="9" r="G17" s="1"/>
  <c i="9" r="I16"/>
  <c i="9" r="C17"/>
  <c i="11" r="C17"/>
  <c i="11" r="I16"/>
  <c i="11" r="L17"/>
  <c i="11" r="D17" s="1"/>
  <c i="11" r="G17" s="1"/>
  <c i="12" r="G16"/>
  <c i="12" r="J17"/>
  <c i="12" r="D17" s="1"/>
  <c i="12" r="F17" s="1"/>
  <c i="12" r="C17"/>
  <c i="8" r="I14"/>
  <c i="8" r="C14"/>
  <c i="8" r="L14"/>
  <c i="8" r="D14" s="1"/>
  <c i="8" r="G14" s="1"/>
  <c i="7" r="H14"/>
  <c i="7" r="K14"/>
  <c i="7" r="D14" s="1"/>
  <c i="7" r="F14" s="1"/>
  <c i="7" r="C14"/>
  <c i="5" r="H14"/>
  <c i="6" r="I14"/>
  <c i="6" r="C14"/>
  <c i="6" r="L14"/>
  <c i="6" r="D14" s="1"/>
  <c i="6" r="G14" s="1"/>
  <c i="5" r="K14"/>
  <c i="5" r="D14" s="1"/>
  <c i="5" r="F14" s="1"/>
  <c i="5" r="C14"/>
  <c i="10" l="1" r="I15"/>
  <c i="10" r="C16"/>
  <c i="10" r="L16"/>
  <c i="10" r="D16" s="1"/>
  <c i="10" r="G16" s="1"/>
  <c i="9" r="I15"/>
  <c i="9" r="L16"/>
  <c i="9" r="D16" s="1"/>
  <c i="9" r="G16" s="1"/>
  <c i="9" r="C16"/>
  <c i="11" r="I15"/>
  <c i="11" r="L16"/>
  <c i="11" r="D16" s="1"/>
  <c i="11" r="G16" s="1"/>
  <c i="11" r="C16"/>
  <c i="12" r="G15"/>
  <c i="12" r="J16"/>
  <c i="12" r="D16" s="1"/>
  <c i="12" r="F16" s="1"/>
  <c i="12" r="C16"/>
  <c i="8" r="I13"/>
  <c i="8" r="L13"/>
  <c i="8" r="D13" s="1"/>
  <c i="8" r="G13" s="1"/>
  <c i="8" r="C13"/>
  <c i="7" r="H13"/>
  <c i="7" r="K13"/>
  <c i="7" r="D13" s="1"/>
  <c i="7" r="F13" s="1"/>
  <c i="7" r="C13"/>
  <c i="6" r="I13"/>
  <c i="6" r="C13"/>
  <c i="6" r="L13"/>
  <c i="6" r="D13" s="1"/>
  <c i="6" r="G13" s="1"/>
  <c i="5" r="H13"/>
  <c i="5" r="C13"/>
  <c i="5" r="K13"/>
  <c i="5" r="D13" s="1"/>
  <c i="5" r="F13" s="1"/>
  <c i="10" l="1" r="L15"/>
  <c i="10" r="I14"/>
  <c i="10" r="C15"/>
  <c i="9" r="I14"/>
  <c i="9" r="C15"/>
  <c i="9" r="L15"/>
  <c i="9" r="D15" s="1"/>
  <c i="9" r="G15" s="1"/>
  <c i="11" r="L15"/>
  <c i="11" r="D15" s="1"/>
  <c i="11" r="G15" s="1"/>
  <c i="11" r="I14"/>
  <c i="11" r="C15"/>
  <c i="12" r="J15"/>
  <c i="12" r="D15" s="1"/>
  <c i="12" r="F15" s="1"/>
  <c i="12" r="G14"/>
  <c i="12" r="C15"/>
  <c i="8" r="I12"/>
  <c i="8" r="C12"/>
  <c i="8" r="L12"/>
  <c i="8" r="D12" s="1"/>
  <c i="8" r="G12" s="1"/>
  <c i="7" r="H12"/>
  <c i="7" r="K12"/>
  <c i="7" r="D12" s="1"/>
  <c i="7" r="F12" s="1"/>
  <c i="7" r="C12"/>
  <c i="6" r="I12"/>
  <c i="6" r="C12"/>
  <c i="6" r="L12"/>
  <c i="6" r="D12" s="1"/>
  <c i="6" r="G12" s="1"/>
  <c i="5" r="H12"/>
  <c i="5" r="K12"/>
  <c i="5" r="D12" s="1"/>
  <c i="5" r="F12" s="1"/>
  <c i="5" r="C12"/>
  <c i="10" l="1" r="D15"/>
  <c i="10" r="G15" s="1"/>
  <c i="9" r="L14"/>
  <c i="9" r="C14"/>
  <c i="10" r="L14"/>
  <c i="10" r="C14"/>
  <c i="11" r="L14"/>
  <c i="11" r="C14"/>
  <c i="8" r="I11"/>
  <c i="7" r="H11"/>
  <c i="6" r="I11"/>
  <c i="5" r="H11"/>
  <c i="12" l="1" r="C14"/>
  <c i="12" r="J14"/>
  <c i="12" r="G13"/>
  <c i="6" r="L11"/>
  <c i="12" l="1" r="D14"/>
  <c i="12" r="F14" s="1"/>
  <c i="8" r="C11"/>
  <c i="8" r="L11"/>
  <c i="8" r="D11" s="1"/>
  <c i="8" r="G11" s="1"/>
  <c i="6" r="D11"/>
  <c i="6" r="G11" s="1"/>
  <c i="7" r="C11"/>
  <c i="7" r="K11"/>
  <c i="7" r="D11" s="1"/>
  <c i="7" r="F11" s="1"/>
  <c i="6" r="C11"/>
  <c i="5" r="K11"/>
  <c i="5" r="D11" s="1"/>
  <c i="5" r="F11" s="1"/>
  <c i="5" r="C11"/>
  <c i="8" l="1" r="I10"/>
  <c i="7" r="H10"/>
  <c i="6" r="I10"/>
  <c i="5" r="H10"/>
  <c i="8" l="1" r="L10"/>
  <c i="11" r="L13"/>
  <c i="11" r="F13" s="1"/>
  <c i="11" r="D14" s="1"/>
  <c i="11" r="G14" s="1"/>
  <c i="6" r="L10"/>
  <c i="10" r="C13"/>
  <c i="9" r="C13"/>
  <c i="9" r="L13"/>
  <c i="9" l="1" r="D13"/>
  <c i="9" r="G13" s="1"/>
  <c i="9" r="F13"/>
  <c i="10" r="L13"/>
  <c i="10" r="F13" s="1"/>
  <c i="11" r="C13"/>
  <c i="11" r="D13"/>
  <c i="11" r="G13" s="1"/>
  <c i="12" r="C13"/>
  <c i="12" r="J13"/>
  <c i="12" r="D13" s="1"/>
  <c i="12" r="F13" s="1"/>
  <c i="8" r="D10"/>
  <c i="8" r="G10" s="1"/>
  <c i="8" r="C10"/>
  <c i="7" r="K10"/>
  <c i="7" r="D10" s="1"/>
  <c i="7" r="F10" s="1"/>
  <c i="7" r="C10"/>
  <c i="6" r="D10"/>
  <c i="6" r="G10" s="1"/>
  <c i="6" r="C10"/>
  <c i="5" r="K10"/>
  <c i="5" r="D10" s="1"/>
  <c i="5" r="F10" s="1"/>
  <c i="5" r="C10"/>
  <c i="9" l="1" r="I13"/>
  <c i="9" r="D14"/>
  <c i="9" r="G14" s="1"/>
  <c i="10" r="I13"/>
  <c i="10" r="D14"/>
  <c i="10" r="G14" s="1"/>
  <c i="10" r="D13"/>
  <c i="10" r="G13" s="1"/>
  <c i="10" r="I12"/>
  <c i="9" r="I12"/>
  <c i="11" r="I12"/>
  <c i="12" r="G12"/>
  <c i="8" l="1" r="L9"/>
  <c i="8" r="D9" s="1"/>
  <c i="8" r="G9" s="1"/>
  <c i="8" r="I9"/>
  <c i="8" r="I8"/>
  <c i="8" r="C9"/>
  <c i="7" r="H9"/>
  <c i="7" r="H8"/>
  <c i="7" r="C9"/>
  <c i="6" r="L9"/>
  <c i="6" r="D9" s="1"/>
  <c i="6" r="G9" s="1"/>
  <c i="6" r="C9"/>
  <c i="6" r="I9"/>
  <c i="5" r="H9"/>
  <c i="5" r="K9"/>
  <c i="5" r="D9" s="1"/>
  <c i="5" r="F9" s="1"/>
  <c i="5" r="C9"/>
  <c i="10" r="L12"/>
  <c i="10" r="D12" s="1"/>
  <c i="10" r="G12" s="1"/>
  <c i="10" r="I11"/>
  <c i="10" r="C12"/>
  <c i="9" r="L12"/>
  <c i="9" r="D12" s="1"/>
  <c i="9" r="G12" s="1"/>
  <c i="9" r="I11"/>
  <c i="9" r="C12"/>
  <c i="11" r="L12"/>
  <c i="11" r="D12" s="1"/>
  <c i="11" r="G12" s="1"/>
  <c i="11" r="I11"/>
  <c i="11" r="C12"/>
  <c i="12" r="J12"/>
  <c i="12" r="D12" s="1"/>
  <c i="12" r="F12" s="1"/>
  <c i="12" r="G11"/>
  <c i="12" r="C12"/>
  <c i="10" l="1" r="L11"/>
  <c i="10" r="D11" s="1"/>
  <c i="10" r="G11" s="1"/>
  <c i="10" r="I10"/>
  <c i="10" r="C11"/>
  <c i="9" r="L11"/>
  <c i="9" r="D11" s="1"/>
  <c i="9" r="G11" s="1"/>
  <c i="9" r="I10"/>
  <c i="9" r="C11"/>
  <c i="8" r="L8"/>
  <c i="8" r="D8" s="1"/>
  <c i="8" r="G8" s="1"/>
  <c i="8" r="C8"/>
  <c i="6" r="I8"/>
  <c i="6" r="L8"/>
  <c i="6" r="D8" s="1"/>
  <c i="6" r="G8" s="1"/>
  <c i="6" r="C8"/>
  <c i="5" r="H8"/>
  <c i="5" r="K8"/>
  <c i="5" r="D8" s="1"/>
  <c i="5" r="F8" s="1"/>
  <c i="5" r="C8"/>
  <c i="7" r="K9"/>
  <c i="7" r="D9" s="1"/>
  <c i="7" r="F9" s="1"/>
  <c i="7" r="K8"/>
  <c i="7" r="D8" s="1"/>
  <c i="7" r="F8" s="1"/>
  <c i="7" r="H7"/>
  <c i="7" r="C8"/>
  <c i="11" r="L11"/>
  <c i="11" r="D11" s="1"/>
  <c i="11" r="G11" s="1"/>
  <c i="11" r="I10"/>
  <c i="11" r="C11"/>
  <c i="12" r="J11"/>
  <c i="12" r="D11" s="1"/>
  <c i="12" r="F11" s="1"/>
  <c i="12" r="C11"/>
  <c i="12" r="G10"/>
  <c i="7" l="1" r="C7"/>
  <c i="9" l="1" r="L10"/>
  <c i="9" r="D10" s="1"/>
  <c i="9" r="G10" s="1"/>
  <c i="9" r="I9"/>
  <c i="9" r="C10"/>
  <c i="10" r="L10"/>
  <c i="10" r="D10" s="1"/>
  <c i="10" r="G10" s="1"/>
  <c i="10" r="I9"/>
  <c i="10" r="C10"/>
  <c i="11" r="L10"/>
  <c i="11" r="D10" s="1"/>
  <c i="11" r="G10" s="1"/>
  <c i="11" r="I9"/>
  <c i="11" r="C10"/>
  <c i="12" r="J10"/>
  <c i="12" r="D10" s="1"/>
  <c i="12" r="F10" s="1"/>
  <c i="12" r="G9"/>
  <c i="12" r="C10"/>
  <c i="10" l="1" r="L9"/>
  <c i="10" r="D9" s="1"/>
  <c i="10" r="G9" s="1"/>
  <c i="10" r="I8"/>
  <c i="10" r="C9"/>
  <c i="9" r="L9"/>
  <c i="9" r="D9" s="1"/>
  <c i="9" r="G9" s="1"/>
  <c i="9" r="I8"/>
  <c i="9" r="C9"/>
  <c i="11" r="L9"/>
  <c i="11" r="D9" s="1"/>
  <c i="11" r="G9" s="1"/>
  <c i="11" r="C9"/>
  <c i="11" r="I8"/>
  <c i="12" r="J9"/>
  <c i="12" r="D9" s="1"/>
  <c i="12" r="F9" s="1"/>
  <c i="12" r="G8"/>
  <c i="12" r="C9"/>
  <c i="9" l="1" r="I7"/>
  <c i="9" r="L8"/>
  <c i="9" r="D8" s="1"/>
  <c i="9" r="G8" s="1"/>
  <c i="9" r="C8"/>
  <c i="10" r="L8"/>
  <c i="10" r="D8" s="1"/>
  <c i="10" r="G8" s="1"/>
  <c i="10" r="I7"/>
  <c i="10" r="C8"/>
  <c i="11" r="L8"/>
  <c i="11" r="D8" s="1"/>
  <c i="11" r="G8" s="1"/>
  <c i="11" r="I7"/>
  <c i="11" r="C8"/>
  <c i="12" r="G7"/>
  <c i="12" r="J8"/>
  <c i="12" r="D8" s="1"/>
  <c i="12" r="F8" s="1"/>
  <c i="12" r="C8"/>
  <c i="10" l="1" r="L7"/>
  <c i="10" r="D7" s="1"/>
  <c i="10" r="G7" s="1"/>
  <c i="10" r="I6"/>
  <c i="10" r="C7"/>
  <c i="9" r="L7"/>
  <c i="9" r="D7" s="1"/>
  <c i="9" r="G7" s="1"/>
  <c i="9" r="I6"/>
  <c i="9" r="C7"/>
  <c i="11" r="I6"/>
  <c i="11" r="C7"/>
  <c i="11" r="L7"/>
  <c i="11" r="D7" s="1"/>
  <c i="11" r="G7" s="1"/>
  <c i="7" r="K7"/>
  <c i="7" r="D7" s="1"/>
  <c i="7" r="F7" s="1"/>
  <c i="12" r="G6"/>
  <c i="12" r="C7"/>
  <c i="12" r="J7"/>
  <c i="12" r="D7" s="1"/>
  <c i="12" r="F7" s="1"/>
  <c i="8" r="I7"/>
  <c i="8" r="C7"/>
  <c i="8" r="L7"/>
  <c i="8" r="D7" s="1"/>
  <c i="8" r="G7" s="1"/>
  <c i="6" r="I7"/>
  <c i="6" r="L7"/>
  <c i="6" r="D7" s="1"/>
  <c i="6" r="G7" s="1"/>
  <c i="6" r="C7"/>
  <c i="5" r="H7"/>
  <c i="5" r="K7"/>
  <c i="5" r="D7" s="1"/>
  <c i="5" r="F7" s="1"/>
  <c i="5" r="C7"/>
  <c i="10" l="1" r="I5"/>
  <c i="10" r="L6"/>
  <c i="10" r="D6" s="1"/>
  <c i="10" r="G6" s="1"/>
  <c i="10" r="C6"/>
  <c i="9" r="I5"/>
  <c i="9" r="L6"/>
  <c i="9" r="D6" s="1"/>
  <c i="9" r="G6" s="1"/>
  <c i="9" r="C6"/>
  <c i="11" r="I5"/>
  <c i="11" r="C6"/>
  <c i="11" r="L6"/>
  <c i="11" r="D6" s="1"/>
  <c i="11" r="G6" s="1"/>
  <c i="12" r="G5"/>
  <c i="12" r="J6"/>
  <c i="12" r="D6" s="1"/>
  <c i="12" r="F6" s="1"/>
  <c i="12" r="C6"/>
  <c i="8" r="I6"/>
  <c i="8" r="L6"/>
  <c i="8" r="D6" s="1"/>
  <c i="8" r="G6" s="1"/>
  <c i="8" r="C6"/>
  <c i="7" r="H6"/>
  <c i="7" r="K6"/>
  <c i="7" r="D6" s="1"/>
  <c i="7" r="F6" s="1"/>
  <c i="7" r="C6"/>
  <c i="6" r="I6"/>
  <c i="6" r="L6"/>
  <c i="6" r="D6" s="1"/>
  <c i="6" r="G6" s="1"/>
  <c i="6" r="C6"/>
  <c i="5" r="H6"/>
  <c i="5" r="K6"/>
  <c i="5" r="D6" s="1"/>
  <c i="5" r="F6" s="1"/>
  <c i="5" r="C6"/>
  <c i="10" l="1" r="I4"/>
  <c i="10" r="C5"/>
  <c i="10" r="L5"/>
  <c i="10" r="D5" s="1"/>
  <c i="10" r="G5" s="1"/>
  <c i="9" r="I4"/>
  <c i="9" r="L5"/>
  <c i="9" r="D5" s="1"/>
  <c i="9" r="G5" s="1"/>
  <c i="9" r="C5"/>
  <c i="11" r="I4"/>
  <c i="11" r="C5"/>
  <c i="11" r="L5"/>
  <c i="11" r="D5" s="1"/>
  <c i="11" r="G5" s="1"/>
  <c i="12" r="G4"/>
  <c i="12" r="J5"/>
  <c i="12" r="D5" s="1"/>
  <c i="12" r="F5" s="1"/>
  <c i="12" r="C5"/>
  <c i="7" r="H5"/>
  <c i="7" r="K5"/>
  <c i="7" r="D5" s="1"/>
  <c i="7" r="F5" s="1"/>
  <c i="7" r="K4"/>
  <c i="7" r="C5"/>
  <c i="8" r="I5"/>
  <c i="8" r="L5"/>
  <c i="8" r="D5" s="1"/>
  <c i="8" r="G5" s="1"/>
  <c i="8" r="C5"/>
  <c i="6" r="I5"/>
  <c i="6" r="L5"/>
  <c i="6" r="D5" s="1"/>
  <c i="6" r="G5" s="1"/>
  <c i="6" r="C5"/>
  <c i="5" r="H5"/>
  <c i="5" r="K5"/>
  <c i="5" r="D5" s="1"/>
  <c i="5" r="F5" s="1"/>
  <c i="5" r="C5"/>
  <c i="8" l="1" r="I4"/>
  <c i="8" r="I3"/>
  <c i="8" r="L4"/>
  <c i="8" r="D4" s="1"/>
  <c i="8" r="G4" s="1"/>
  <c i="8" r="C4"/>
  <c i="8" r="A4"/>
  <c i="8" r="M4" s="1"/>
  <c i="7" r="E3"/>
  <c i="7" r="D4" s="1"/>
  <c i="7" r="F4" s="1"/>
  <c i="7" r="H4"/>
  <c i="7" r="C4"/>
  <c i="7" r="A4"/>
  <c i="7" r="L4" s="1"/>
  <c i="6" r="I4"/>
  <c i="6" r="L4"/>
  <c i="6" r="D4" s="1"/>
  <c i="6" r="G4" s="1"/>
  <c i="6" r="C4"/>
  <c i="6" r="A4"/>
  <c i="6" r="M4" s="1"/>
  <c i="6" r="I3"/>
  <c i="5" r="H3"/>
  <c i="5" r="K4"/>
  <c i="5" r="D4" s="1"/>
  <c i="5" r="F4" s="1"/>
  <c i="5" r="H4"/>
  <c i="5" r="C4"/>
  <c i="5" r="A4"/>
  <c i="5" r="L4" s="1"/>
  <c i="11" r="C4"/>
  <c i="11" r="I3"/>
  <c i="11" r="L4"/>
  <c i="11" r="D4" s="1"/>
  <c i="11" r="G4" s="1"/>
  <c i="11" r="A4"/>
  <c i="11" r="M4" s="1"/>
  <c i="12" r="J4"/>
  <c i="12" r="D4" s="1"/>
  <c i="12" r="F4" s="1"/>
  <c i="12" r="A4"/>
  <c i="12" r="K4" s="1"/>
  <c i="12" r="G3"/>
  <c i="10" r="J4"/>
  <c i="10" r="L4" s="1"/>
  <c i="10" r="D4" s="1"/>
  <c i="10" r="G4" s="1"/>
  <c i="9" r="L4"/>
  <c i="9" r="D4" s="1"/>
  <c i="9" r="G4" s="1"/>
  <c i="9" r="B3"/>
  <c i="9" r="I3" s="1"/>
  <c i="9" r="A4"/>
  <c i="9" r="M4" s="1"/>
  <c i="10" r="B3"/>
  <c i="10" r="C4" s="1"/>
  <c i="10" r="A4"/>
  <c i="10" r="M4" s="1"/>
  <c i="10" l="1" r="I3"/>
  <c i="7" r="H3"/>
  <c i="12" r="C4"/>
  <c i="9" r="C4"/>
  <c i="1" r="AC59"/>
  <c i="1" r="AC58"/>
  <c i="1" r="AC57"/>
  <c i="1" r="X59"/>
  <c i="1" r="W59"/>
  <c i="1" r="Q59"/>
  <c i="1" r="R59"/>
  <c i="1" r="R58"/>
  <c i="1" r="Q58"/>
  <c i="1" r="Q57"/>
  <c i="1" r="R57"/>
  <c i="1" r="Q55"/>
  <c i="1" r="R55"/>
  <c i="1" r="Q54"/>
  <c i="1" r="R54"/>
  <c i="1" r="K58"/>
  <c i="1" r="K57"/>
  <c i="1" r="L58"/>
  <c i="1" r="K54"/>
  <c i="1" r="L54"/>
  <c i="1" r="L57"/>
  <c i="1" r="L59"/>
  <c i="1" r="K59"/>
  <c i="1" r="E54"/>
  <c i="1" r="F54"/>
  <c i="1" r="E57"/>
  <c i="1" r="F57"/>
  <c i="1" r="F58"/>
  <c i="1" r="E58"/>
  <c i="1" r="F59"/>
  <c i="1" r="E59"/>
  <c i="1" l="1" r="BH55"/>
  <c i="1" r="BG56"/>
  <c i="1" r="BO55"/>
  <c i="1" r="BN56"/>
  <c i="1" r="BA55"/>
  <c i="1" r="AZ56"/>
  <c i="1" r="AZ55"/>
  <c i="1" r="AS56"/>
  <c i="1" r="AT55"/>
  <c i="1" r="AC55"/>
  <c i="1" r="AC54"/>
  <c i="1" r="AC56"/>
  <c i="1" r="X55"/>
  <c i="1" r="W55"/>
  <c i="1" r="X56"/>
  <c i="1" r="W56"/>
  <c i="1" r="R56"/>
  <c i="1" r="Q56"/>
  <c i="1" r="F56"/>
  <c i="1" r="E56"/>
  <c i="1" r="F55"/>
  <c i="1" r="E55"/>
  <c i="1" r="L56"/>
  <c i="1" r="K56"/>
  <c i="1" r="L55"/>
  <c i="1" r="K55"/>
  <c i="1" l="1" r="AL53"/>
  <c i="1" r="AK53"/>
  <c i="1" r="AM53"/>
  <c i="1" r="AJ53"/>
  <c i="1" r="AF53"/>
  <c i="1" r="BH52"/>
  <c i="1" r="BG53"/>
  <c i="1" r="BO52"/>
  <c i="1" r="BN53"/>
  <c i="1" r="AZ53"/>
  <c i="1" r="BA52"/>
  <c i="1" r="AS52"/>
  <c i="1" r="AS53"/>
  <c i="1" r="AT52"/>
  <c i="1" r="AC53"/>
  <c i="1" r="W53"/>
  <c i="1" r="X53"/>
  <c i="1" r="Q53"/>
  <c i="1" r="R53"/>
  <c i="1" r="E53"/>
  <c i="1" r="F53"/>
  <c i="1" r="K53"/>
  <c i="1" r="L53"/>
  <c i="1" l="1" r="AF52"/>
  <c i="1" r="AM52"/>
  <c i="1" r="AL52"/>
  <c i="1" r="AK52"/>
  <c i="1" l="1" r="AJ52"/>
  <c i="1" r="BG52"/>
  <c i="1" r="BN52"/>
  <c i="1" r="BP51"/>
  <c i="1" r="BO51"/>
  <c i="1" r="BN51"/>
  <c i="1" r="BH51"/>
  <c i="1" r="BG51"/>
  <c i="1" r="BI51"/>
  <c i="1" r="BK22"/>
  <c i="1" r="BK23" s="1"/>
  <c i="1" r="BK24" s="1"/>
  <c i="1" r="BK18"/>
  <c i="1" r="BK19" s="1"/>
  <c i="1" r="BK20" s="1"/>
  <c i="1" r="BD22"/>
  <c i="1" r="BD23" s="1"/>
  <c i="1" r="BD24" s="1"/>
  <c i="1" r="BD18"/>
  <c i="1" r="BD19" s="1"/>
  <c i="1" r="BD20" s="1"/>
  <c i="1" r="AZ52"/>
  <c i="1" r="AC52"/>
  <c i="1" r="Q52"/>
  <c i="1" r="R52"/>
  <c i="1" r="W52"/>
  <c i="1" r="X52"/>
  <c i="1" r="E52"/>
  <c i="1" r="F52"/>
  <c i="1" r="K52"/>
  <c i="1" r="L52"/>
  <c i="1" l="1" r="AL51"/>
  <c i="1" r="AK51"/>
  <c i="1" r="AM51"/>
  <c i="1" r="AJ51"/>
  <c i="1" r="AF51"/>
  <c i="1" r="AC51"/>
  <c i="1" r="BB51"/>
  <c i="1" r="AZ51"/>
  <c i="1" r="BA51"/>
  <c i="1" r="AS51"/>
  <c i="1" r="AT51"/>
  <c i="1" r="W51"/>
  <c i="1" r="X51"/>
  <c i="1" r="Q51"/>
  <c i="1" r="R51"/>
  <c i="1" r="E51"/>
  <c i="1" r="F51"/>
  <c i="1" r="K51"/>
  <c i="1" r="L51"/>
  <c i="1" l="1" r="AN51"/>
  <c i="1" r="AN56"/>
  <c i="1" r="AN55"/>
  <c i="1" r="AN54"/>
  <c i="1" r="AN53"/>
  <c i="1" r="AN52"/>
  <c i="1" r="AC50"/>
  <c i="1" r="AJ50"/>
  <c i="1" r="AN50"/>
  <c i="1" r="AM50"/>
  <c i="1" r="AL50"/>
  <c i="1" r="AK50"/>
  <c i="1" r="BB46"/>
  <c i="1" r="BB47"/>
  <c i="1" r="BB48"/>
  <c i="1" r="BB49"/>
  <c i="1" r="BB50"/>
  <c i="1" r="AU46"/>
  <c i="1" r="AU47"/>
  <c i="1" r="AU48"/>
  <c i="1" r="AU49"/>
  <c i="1" r="AU50"/>
  <c i="1" r="BA50"/>
  <c i="1" r="BA49"/>
  <c i="1" r="AZ50"/>
  <c i="1" r="AT49"/>
  <c i="1" r="AS50"/>
  <c i="1" r="AT50"/>
  <c i="1" r="W50"/>
  <c i="1" r="X50"/>
  <c i="1" r="Q50"/>
  <c i="1" r="R50"/>
  <c i="1" l="1" r="E50"/>
  <c i="1" r="F50"/>
  <c i="1" r="K50"/>
  <c i="1" r="L50"/>
  <c i="1" l="1" r="AF50"/>
  <c i="1" l="1" r="AZ49"/>
  <c i="1" r="AC49"/>
  <c i="1" r="AL49"/>
  <c i="1" r="AM49"/>
  <c i="1" r="AN49"/>
  <c i="1" r="AN47"/>
  <c i="1" r="AM47"/>
  <c i="1" r="AL47"/>
  <c i="1" r="AK47"/>
  <c i="1" r="AJ47"/>
  <c i="1" r="AF47"/>
  <c i="1" r="AN48"/>
  <c i="1" r="AM48"/>
  <c i="1" r="AL48"/>
  <c i="1" r="AK48"/>
  <c i="1" r="AJ48"/>
  <c i="1" r="AF48"/>
  <c i="1" r="AF49"/>
  <c i="1" r="AK49"/>
  <c i="1" r="AJ49"/>
  <c i="1" r="BA48"/>
  <c i="1" r="AT48"/>
  <c i="1" r="AS49"/>
  <c i="1" r="Q49"/>
  <c i="1" r="R49"/>
  <c i="1" r="W49"/>
  <c i="1" r="X49"/>
  <c i="1" r="E49"/>
  <c i="1" r="F49"/>
  <c i="1" r="K49"/>
  <c i="1" r="L49"/>
  <c i="1" l="1" r="AZ48"/>
  <c i="1" r="BA47"/>
  <c i="1" r="AS48"/>
  <c i="1" r="AC47"/>
  <c i="1" r="AC48"/>
  <c i="1" r="W48"/>
  <c i="1" r="X48"/>
  <c i="1" r="Q48"/>
  <c i="1" r="R48"/>
  <c i="1" r="E48"/>
  <c i="1" r="F48"/>
  <c i="1" r="K48"/>
  <c i="1" r="L48"/>
  <c i="1" l="1" r="W47"/>
  <c i="1" r="E46"/>
  <c i="1" r="E47"/>
  <c i="1" r="F47"/>
  <c i="1" r="AZ47"/>
  <c i="1" r="BA46"/>
  <c i="1" r="AS47"/>
  <c i="1" r="AS46"/>
  <c i="1" r="AT47"/>
  <c i="1" r="X47"/>
  <c i="1" r="Q47"/>
  <c i="1" r="R47"/>
  <c i="1" r="K47"/>
  <c i="1" r="L47"/>
  <c i="1" l="1" r="AN45"/>
  <c i="1" r="AM45"/>
  <c i="1" r="AL45"/>
  <c i="1" r="AK45"/>
  <c i="1" r="AJ45"/>
  <c i="1" r="AN46"/>
  <c i="1" r="AM46"/>
  <c i="1" r="AL46"/>
  <c i="1" r="AK46"/>
  <c i="1" r="AJ46"/>
  <c i="1" r="AF46"/>
  <c i="1" r="AC46"/>
  <c i="1" l="1" r="Q46"/>
  <c i="1" r="R46"/>
  <c i="1" r="AZ46"/>
  <c i="1" r="AT46"/>
  <c i="1" r="W46"/>
  <c i="1" r="X46"/>
  <c i="1" r="K46"/>
  <c i="1" r="L46"/>
  <c i="1" l="1" r="AZ43"/>
  <c i="1" r="BA43"/>
  <c i="1" r="BB43"/>
  <c i="1" r="AZ44"/>
  <c i="1" r="BA44"/>
  <c i="1" r="BB44"/>
  <c i="1" r="AZ45"/>
  <c i="1" r="BA45"/>
  <c i="1" r="BB45"/>
  <c i="1" l="1" r="AS43"/>
  <c i="1" r="AT43"/>
  <c i="1" r="AU43"/>
  <c i="1" r="AS44"/>
  <c i="1" r="AT44"/>
  <c i="1" r="AU44"/>
  <c i="1" r="AS45"/>
  <c i="1" r="AT45"/>
  <c i="1" r="AU45"/>
  <c i="1" r="W45"/>
  <c i="1" r="X45"/>
  <c i="1" r="Q45"/>
  <c i="1" r="R45"/>
  <c i="1" r="E45"/>
  <c i="1" r="F45"/>
  <c i="1" r="K45"/>
  <c i="1" r="L45"/>
  <c i="1" l="1" r="AF45"/>
  <c i="1" r="AC45"/>
  <c i="1" l="1" r="AC44"/>
  <c i="1" r="Q44"/>
  <c i="1" r="R44"/>
  <c i="1" r="W44"/>
  <c i="1" r="X44"/>
  <c i="1" r="E44"/>
  <c i="1" r="F44"/>
  <c i="1" r="K44"/>
  <c i="1" r="L44"/>
  <c i="1" l="1" r="BB42"/>
  <c i="1" r="BA42"/>
  <c i="1" r="AZ42"/>
  <c i="1" r="AW22"/>
  <c i="1" r="AW23" s="1"/>
  <c i="1" r="AW24" s="1"/>
  <c i="1" r="AW18"/>
  <c i="1" r="AW19" s="1"/>
  <c i="1" r="AW20" s="1"/>
  <c i="1" r="AU40"/>
  <c i="1" r="AU41"/>
  <c i="1" r="AU42"/>
  <c i="1" r="Q43"/>
  <c i="1" r="R43"/>
  <c i="1" r="W43"/>
  <c i="1" r="X43"/>
  <c i="1" r="K43"/>
  <c i="1" r="AC43"/>
  <c i="1" r="L43"/>
  <c i="1" r="E43"/>
  <c i="1" r="F43"/>
  <c i="1" l="1" r="AS42"/>
  <c i="1" r="AT42"/>
  <c i="1" r="AC42"/>
  <c i="1" r="W42"/>
  <c i="1" r="X42"/>
  <c i="1" r="Q42"/>
  <c i="1" r="R42"/>
  <c i="1" r="E42"/>
  <c i="1" r="F42"/>
  <c i="1" r="K42"/>
  <c i="1" r="L42"/>
  <c i="1" l="1" r="AS41"/>
  <c i="1" r="AS40"/>
  <c i="1" r="AT41"/>
  <c i="1" r="AT40"/>
  <c i="1" r="AC41"/>
  <c i="1" r="W41"/>
  <c i="1" r="X41"/>
  <c i="1" r="Q41"/>
  <c i="1" r="R41"/>
  <c i="1" r="K41"/>
  <c i="1" r="L41"/>
  <c i="1" r="E41"/>
  <c i="1" r="F41"/>
  <c i="1" l="1" r="AC40"/>
  <c i="1" r="AC39"/>
  <c i="1" r="W40"/>
  <c i="1" r="X40"/>
  <c i="1" r="Q40"/>
  <c i="1" r="R40"/>
  <c i="1" r="K40"/>
  <c i="1" r="L40"/>
  <c i="1" r="E40"/>
  <c i="1" r="F40"/>
  <c i="1" l="1" r="AS38"/>
  <c i="1" r="AT38"/>
  <c i="1" r="AU38"/>
  <c i="1" r="AS39"/>
  <c i="1" r="AT39"/>
  <c i="1" r="AU39"/>
  <c i="1" r="Q39"/>
  <c i="1" r="R39"/>
  <c i="1" r="W39"/>
  <c i="1" r="X39"/>
  <c i="1" r="K39"/>
  <c i="1" r="L39"/>
  <c i="1" r="E39"/>
  <c i="1" r="F39"/>
  <c i="1" l="1" r="AC38"/>
  <c i="1" r="Q38"/>
  <c i="1" r="R38"/>
  <c i="1" r="W38"/>
  <c i="1" r="X38"/>
  <c i="1" r="AT37"/>
  <c i="1" r="K38"/>
  <c i="1" r="L38"/>
  <c i="1" r="F38"/>
  <c i="1" r="E38"/>
  <c i="1" l="1" r="AF36"/>
  <c i="1" r="AJ36"/>
  <c i="1" r="AK36"/>
  <c i="1" r="AL36"/>
  <c i="1" r="AM36"/>
  <c i="1" r="AN36"/>
  <c i="1" r="AJ37"/>
  <c i="1" r="AK37"/>
  <c i="1" r="AL37"/>
  <c i="1" r="AM37"/>
  <c i="1" r="AN37"/>
  <c i="1" r="AF37"/>
  <c i="1" l="1" r="AC37"/>
  <c i="1" r="AT36"/>
  <c i="1" r="AS37"/>
  <c i="1" r="AU37"/>
  <c i="1" r="K37"/>
  <c i="1" r="L37"/>
  <c i="1" r="Q37"/>
  <c i="1" r="R37"/>
  <c i="1" r="W37"/>
  <c i="1" r="W36"/>
  <c i="1" r="X37"/>
  <c i="1" r="E37"/>
  <c i="1" r="F37"/>
  <c i="1" l="1" r="AC36"/>
  <c i="1" r="AS35"/>
  <c i="1" r="AT35"/>
  <c i="1" r="AU35"/>
  <c i="1" r="AS36"/>
  <c i="1" r="AU36"/>
  <c i="1" r="X36"/>
  <c i="1" r="Q36"/>
  <c i="1" r="R36"/>
  <c i="1" r="K36"/>
  <c i="1" r="L36"/>
  <c i="1" r="E36"/>
  <c i="1" r="F36"/>
  <c i="1" l="1" r="AM35"/>
  <c i="1" r="AM34"/>
  <c i="1" r="AN35"/>
  <c i="1" r="AN34"/>
  <c i="1" r="AN33"/>
  <c i="1" r="AN32"/>
  <c i="1" r="AN31"/>
  <c i="1" r="AJ35"/>
  <c i="1" r="AK35"/>
  <c i="1" r="AL35"/>
  <c i="1" r="AJ34"/>
  <c i="1" r="AK32"/>
  <c i="1" r="AF34"/>
  <c i="1" r="AF33"/>
  <c i="1" r="AF32"/>
  <c i="1" r="AF31"/>
  <c i="1" r="AF30"/>
  <c i="1" r="AF35"/>
  <c i="1" r="AL34"/>
  <c i="1" r="AK34"/>
  <c i="1" r="AM33"/>
  <c i="1" r="AL33"/>
  <c i="1" r="AK33"/>
  <c i="1" r="AJ33"/>
  <c i="1" r="AM32"/>
  <c i="1" r="AL32"/>
  <c i="1" r="AJ32"/>
  <c i="1" r="AM31"/>
  <c i="1" r="AL31"/>
  <c i="1" r="AK31"/>
  <c i="1" r="AJ31"/>
  <c i="1" r="AN30"/>
  <c i="1" r="AM30"/>
  <c i="1" r="AL30"/>
  <c i="1" r="AK30"/>
  <c i="1" r="AJ30"/>
  <c i="1" r="AC35"/>
  <c i="1" r="AU34"/>
  <c i="1" r="AT34"/>
  <c i="1" r="AS34"/>
  <c i="1" r="X35"/>
  <c i="1" r="W35"/>
  <c i="1" r="R35"/>
  <c i="1" r="Q35"/>
  <c i="1" r="L35"/>
  <c i="1" r="K35"/>
  <c i="1" r="F35"/>
  <c i="1" r="E35"/>
  <c i="1" l="1" r="AC34"/>
  <c i="1" r="AC33"/>
  <c i="1" r="AU33"/>
  <c i="1" r="AT33"/>
  <c i="1" r="Q34"/>
  <c i="1" r="Q33"/>
  <c i="1" r="R34"/>
  <c i="1" r="R33"/>
  <c i="1" r="X34"/>
  <c i="1" r="W34"/>
  <c i="1" r="W33"/>
  <c i="1" r="L34"/>
  <c i="1" r="K34"/>
  <c i="1" r="L33"/>
  <c i="1" r="K33"/>
  <c i="1" r="F34"/>
  <c i="1" r="E34"/>
  <c i="1" r="F33"/>
  <c i="1" r="E33"/>
  <c i="1" l="1" r="AS33"/>
  <c i="1" r="AS32"/>
  <c i="1" l="1" r="AC32"/>
  <c i="1" r="V32"/>
  <c i="1" r="X32"/>
  <c i="1" r="W32"/>
  <c i="1" r="Q32"/>
  <c i="1" r="R32"/>
  <c i="1" r="K32"/>
  <c i="1" r="L32"/>
  <c i="1" r="E32"/>
  <c i="1" r="F32"/>
  <c i="1" l="1" r="AT30"/>
  <c i="1" r="AS31"/>
  <c i="1" r="AS30"/>
  <c i="1" r="AC31"/>
  <c i="1" r="W30"/>
  <c i="1" r="X31"/>
  <c i="1" r="W31"/>
  <c i="1" r="R31"/>
  <c i="1" r="Q31"/>
  <c i="1" r="R30"/>
  <c i="1" r="Q30"/>
  <c i="1" r="L31"/>
  <c i="1" r="K31"/>
  <c i="1" r="L30"/>
  <c i="1" r="K30"/>
  <c i="1" r="E31"/>
  <c i="1" r="E30"/>
  <c i="1" r="F31"/>
  <c i="1" r="F30"/>
  <c i="1" l="1" r="AC30"/>
  <c i="1" l="1" r="AK13"/>
  <c i="1" r="AK12"/>
  <c i="1" r="AN14"/>
  <c i="1" r="AN15"/>
  <c i="1" r="AN16"/>
  <c i="1" r="AN17"/>
  <c i="1" r="AN18"/>
  <c i="1" r="AN19"/>
  <c i="1" r="AN20"/>
  <c i="1" r="AN21"/>
  <c i="1" r="AN22"/>
  <c i="1" r="AN23"/>
  <c i="1" r="AN24"/>
  <c i="1" r="AN25"/>
  <c i="1" r="AN26"/>
  <c i="1" r="AN27"/>
  <c i="1" r="AN28"/>
  <c i="1" r="AN29"/>
  <c i="1" r="AN13"/>
  <c i="1" r="AM28"/>
  <c i="1" r="AM29"/>
  <c i="1" l="1" r="AK29"/>
  <c i="1" r="AL29"/>
  <c i="1" r="AJ29"/>
  <c i="1" r="AF29"/>
  <c i="1" r="AC29"/>
  <c i="1" r="W29"/>
  <c i="1" r="X29"/>
  <c i="1" r="Q29"/>
  <c i="1" r="R29"/>
  <c i="1" r="E29"/>
  <c i="1" r="F29"/>
  <c i="1" r="AT28"/>
  <c i="1" r="AU28"/>
  <c i="1" r="AS29"/>
  <c i="1" r="K29"/>
  <c i="1" r="L29"/>
  <c i="1" l="1" r="W28"/>
  <c i="1" r="X28"/>
  <c i="1" r="Q28"/>
  <c i="1" r="R28"/>
  <c i="1" r="K28"/>
  <c i="1" r="L28"/>
  <c i="1" r="E28"/>
  <c i="1" r="F28"/>
  <c i="1" r="AU21"/>
  <c i="1" r="AT27"/>
  <c i="1" r="AS28"/>
  <c i="1" l="1" r="AJ27"/>
  <c i="1" r="AF27"/>
  <c i="1" r="AJ26"/>
  <c i="1" r="AF26"/>
  <c i="1" r="AM26"/>
  <c i="1" r="AM27"/>
  <c i="1" r="AK25"/>
  <c i="1" r="AL25"/>
  <c i="1" r="AK26"/>
  <c i="1" r="AL26"/>
  <c i="1" r="AK27"/>
  <c i="1" r="AL27"/>
  <c i="1" r="AM25"/>
  <c i="1" r="AJ25"/>
  <c i="1" r="AF25"/>
  <c i="1" r="AM24"/>
  <c i="1" r="AJ28"/>
  <c i="1" r="AL28"/>
  <c i="1" r="AK28"/>
  <c i="1" r="AF28"/>
  <c i="1" r="AC28"/>
  <c i="1" l="1" r="AC27"/>
  <c i="1" r="AT26"/>
  <c i="1" r="AS27"/>
  <c i="1" r="AU27"/>
  <c i="1" r="AS26"/>
  <c i="1" r="AU26"/>
  <c i="1" r="X27"/>
  <c i="1" r="W27"/>
  <c i="1" r="Q27"/>
  <c i="1" r="R27"/>
  <c i="1" r="L27"/>
  <c i="1" r="K27"/>
  <c i="1" r="K26"/>
  <c i="1" r="E26"/>
  <c i="1" r="E27"/>
  <c i="1" r="F27"/>
  <c i="1" l="1" r="AC25"/>
  <c i="1" r="AC26"/>
  <c i="1" r="W26"/>
  <c i="1" r="Q26"/>
  <c i="1" r="R26"/>
  <c i="1" r="J26"/>
  <c i="1" r="L26" s="1"/>
  <c i="1" r="F26"/>
  <c i="1" l="1" r="AS21"/>
  <c i="1" r="AS25"/>
  <c i="1" r="AU25"/>
  <c i="1" r="AT24"/>
  <c i="1" r="W25"/>
  <c i="1" r="X25"/>
  <c i="1" r="Q25"/>
  <c i="1" r="R25"/>
  <c i="1" r="K25"/>
  <c i="1" r="L25"/>
  <c i="1" r="E25"/>
  <c i="1" r="F25"/>
  <c i="1" r="AU24"/>
  <c i="1" r="AS24"/>
  <c i="1" r="AU23"/>
  <c i="1" r="AU22"/>
  <c i="1" r="AT23"/>
  <c i="1" r="W24"/>
  <c i="1" r="X24"/>
  <c i="1" r="Q24"/>
  <c i="1" r="R24"/>
  <c i="1" r="K24"/>
  <c i="1" r="L24"/>
  <c i="1" r="E24"/>
  <c i="1" r="F24"/>
  <c i="1" r="AK24"/>
  <c i="1" r="AK18"/>
  <c i="1" r="AK19"/>
  <c i="1" r="AK22"/>
  <c i="1" r="AL22"/>
  <c i="1" r="AM22"/>
  <c i="1" r="AJ22"/>
  <c i="1" r="AF22"/>
  <c i="1" r="AM23"/>
  <c i="1" r="AL23"/>
  <c i="1" r="AK23"/>
  <c i="1" r="AJ23"/>
  <c i="1" r="AF23"/>
  <c i="1" r="AL24"/>
  <c i="1" r="AJ24"/>
  <c i="1" r="AF24"/>
  <c i="1" r="AC24"/>
  <c i="1" r="AT22"/>
  <c i="1" r="AS23"/>
  <c i="1" r="AS22"/>
  <c i="1" r="X23"/>
  <c i="1" r="W23"/>
  <c i="1" r="R23"/>
  <c i="1" r="Q23"/>
  <c i="1" r="L23"/>
  <c i="1" r="K23"/>
  <c i="1" r="K21"/>
  <c i="1" r="L21"/>
  <c i="1" r="F23"/>
  <c i="1" r="E23"/>
  <c i="1" r="E22"/>
  <c i="1" r="AC23"/>
  <c i="1" r="AC22"/>
  <c i="1" r="F22"/>
  <c i="1" r="B22"/>
  <c i="1" r="B23" s="1"/>
  <c i="1" r="B24" s="1"/>
  <c i="1" r="H22"/>
  <c i="1" r="H23" s="1"/>
  <c i="1" r="H24" s="1"/>
  <c i="1" r="N22"/>
  <c i="1" r="N23" s="1"/>
  <c i="1" r="N24" s="1"/>
  <c i="1" r="T22"/>
  <c i="1" r="T23" s="1"/>
  <c i="1" r="T24" s="1"/>
  <c i="1" r="Z22"/>
  <c i="1" r="Z23" s="1"/>
  <c i="1" r="Z24" s="1"/>
  <c i="1" r="AU20"/>
  <c i="1" r="AK21"/>
  <c i="1" r="AL21"/>
  <c i="1" r="AM21"/>
  <c i="1" r="AJ21"/>
  <c i="1" r="AF21"/>
  <c i="1" r="AC21"/>
  <c i="1" r="Q21"/>
  <c i="1" r="R21"/>
  <c i="1" r="X21"/>
  <c i="1" r="W21"/>
  <c i="1" r="E21"/>
  <c i="1" r="F21"/>
  <c i="1" r="AP22"/>
  <c i="1" r="AP23" s="1"/>
  <c i="1" r="AP24" s="1"/>
  <c i="1" r="AS20"/>
  <c i="1" r="AT20"/>
  <c i="1" r="AT19"/>
  <c i="1" r="AK20"/>
  <c i="1" r="AL20"/>
  <c i="1" r="AM20"/>
  <c i="1" r="AJ20"/>
  <c i="1" r="AF20"/>
  <c i="1" r="AC20"/>
  <c i="1" r="X18"/>
  <c i="1" r="W18"/>
  <c i="1" r="W20"/>
  <c i="1" r="X20"/>
  <c i="1" r="Q20"/>
  <c i="1" r="R20"/>
  <c i="1" r="R19"/>
  <c i="1" r="Q19"/>
  <c i="1" r="K20"/>
  <c i="1" r="K18"/>
  <c i="1" r="L20"/>
  <c i="1" r="L18"/>
  <c i="1" r="K19"/>
  <c i="1" r="L19"/>
  <c i="1" r="E19"/>
  <c i="1" r="F18"/>
  <c i="1" r="E18"/>
  <c i="1" r="F19"/>
  <c i="1" r="F20"/>
  <c i="1" r="E20"/>
  <c i="1" r="AL19"/>
  <c i="1" r="AM19"/>
  <c i="1" r="AJ19"/>
  <c i="1" r="AF19"/>
  <c i="1" r="AU13"/>
  <c i="1" r="AU14"/>
  <c i="1" r="AU15"/>
  <c i="1" r="AU16"/>
  <c i="1" r="AU17"/>
  <c i="1" r="AU18"/>
  <c i="1" r="AU19"/>
  <c i="1" r="AU12"/>
  <c i="1" r="Q18"/>
  <c i="1" r="R18"/>
  <c i="1" r="AS19"/>
  <c i="1" r="AT18"/>
  <c i="1" r="AA19"/>
  <c i="1" r="AC19" s="1"/>
  <c i="1" r="AL18"/>
  <c i="1" r="AM18"/>
  <c i="1" r="AJ18"/>
  <c i="1" r="AF17"/>
  <c i="1" r="AF18"/>
  <c i="1" r="AC18"/>
  <c i="1" r="AS18"/>
  <c i="1" r="AT17"/>
  <c i="1" r="AP18"/>
  <c i="1" r="AP19" s="1"/>
  <c i="1" r="AP20" s="1"/>
  <c i="1" r="Z18"/>
  <c i="1" r="Z19" s="1"/>
  <c i="1" r="Z20" s="1"/>
  <c i="1" r="AK17"/>
  <c i="1" r="AL17"/>
  <c i="1" r="AM17"/>
  <c i="1" r="AJ17"/>
  <c i="1" r="AS17"/>
  <c i="1" r="AT16"/>
  <c i="1" r="X17"/>
  <c i="1" r="W17"/>
  <c i="1" r="T17"/>
  <c i="1" r="T18" s="1"/>
  <c i="1" r="T19" s="1"/>
  <c i="1" r="T20" s="1"/>
  <c i="1" r="Q17"/>
  <c i="1" r="R17"/>
  <c i="1" r="K17"/>
  <c i="1" r="L17"/>
  <c i="1" r="F17"/>
  <c i="1" r="E17"/>
  <c i="1" r="AC17"/>
  <c i="1" r="N17"/>
  <c i="1" r="N18" s="1"/>
  <c i="1" r="N19" s="1"/>
  <c i="1" r="N20" s="1"/>
  <c i="1" r="H17"/>
  <c i="1" r="H18" s="1"/>
  <c i="1" r="H19" s="1"/>
  <c i="1" r="H20" s="1"/>
  <c i="1" r="B17"/>
  <c i="1" r="B18" s="1"/>
  <c i="1" r="B19" s="1"/>
  <c i="1" r="B20" s="1"/>
  <c i="1" r="AF13"/>
  <c i="1" r="AF14"/>
  <c i="1" r="AF15"/>
  <c i="1" r="AF16"/>
  <c i="1" r="AF12"/>
  <c i="1" r="AM14"/>
  <c i="1" r="AM13"/>
  <c i="1" r="AM12"/>
  <c i="1" r="AL16"/>
  <c i="1" r="AL15"/>
  <c i="1" r="AK16"/>
  <c i="1" r="AK15"/>
  <c i="1" r="AM16"/>
  <c i="1" r="AJ16"/>
  <c i="1" r="AC16"/>
  <c i="1" r="AT15"/>
  <c i="1" r="AS16"/>
  <c i="1" r="Q16"/>
  <c i="1" r="R16"/>
  <c i="1" r="K16"/>
  <c i="1" r="L16"/>
  <c i="1" r="E16"/>
  <c i="1" r="F16"/>
  <c i="1" r="B14"/>
  <c i="1" r="B15" s="1"/>
  <c i="1" r="AT14"/>
  <c i="1" r="AM15"/>
  <c i="1" r="AL12"/>
  <c i="1" r="AL13"/>
  <c i="1" r="AL14"/>
  <c i="1" r="AJ12"/>
  <c i="1" r="AJ13"/>
  <c i="1" r="AJ14"/>
  <c i="1" r="AJ15"/>
  <c i="1" r="AJ11"/>
  <c i="1" r="AK14"/>
  <c i="1" r="AM11"/>
  <c i="1" r="AC11"/>
  <c i="1" r="AC12"/>
  <c i="1" r="AC13"/>
  <c i="1" r="AC14"/>
  <c i="1" r="AC15"/>
  <c i="1" r="AC10"/>
  <c i="1" r="AS13"/>
  <c i="1" r="AS14"/>
  <c i="1" r="AS15"/>
  <c i="1" r="AS12"/>
  <c i="1" r="AT13"/>
  <c i="1" r="R15"/>
  <c i="1" r="Q15"/>
  <c i="1" r="Q14"/>
  <c i="1" r="Q13"/>
  <c i="1" r="Q12"/>
  <c i="1" r="Q11"/>
  <c i="1" r="Q10"/>
  <c i="1" r="Q9"/>
  <c i="1" r="Q8"/>
  <c i="1" r="Q7"/>
  <c i="1" r="Q6"/>
  <c i="1" r="Q5"/>
  <c i="1" r="Q4"/>
  <c i="1" r="L15"/>
  <c i="1" r="K4"/>
  <c i="1" r="K5"/>
  <c i="1" r="K6"/>
  <c i="1" r="K7"/>
  <c i="1" r="K8"/>
  <c i="1" r="K9"/>
  <c i="1" r="K10"/>
  <c i="1" r="K11"/>
  <c i="1" r="K12"/>
  <c i="1" r="K13"/>
  <c i="1" r="K14"/>
  <c i="1" r="K15"/>
  <c i="1" r="E15"/>
  <c i="1" r="F15"/>
  <c i="1" r="R14"/>
  <c i="1" r="E5"/>
  <c i="1" r="E6"/>
  <c i="1" r="E7"/>
  <c i="1" r="E8"/>
  <c i="1" r="E9"/>
  <c i="1" r="E10"/>
  <c i="1" r="E11"/>
  <c i="1" r="E12"/>
  <c i="1" r="E13"/>
  <c i="1" r="E14"/>
  <c i="1" r="E4"/>
  <c i="1" r="F14"/>
  <c i="1" r="L14"/>
  <c i="1" r="R13"/>
  <c i="1" r="L13"/>
  <c i="1" r="F13"/>
  <c i="1" r="AT12"/>
  <c i="1" r="AT11"/>
  <c i="1" r="R12"/>
  <c i="1" r="F12"/>
  <c i="1" r="L12"/>
  <c i="1" r="F46"/>
  <c i="12" r="J21"/>
  <c i="12" r="D21" s="1"/>
  <c i="12" r="F21" s="1"/>
  <c i="11" r="L71"/>
  <c i="12" r="J86"/>
  <c i="8" r="L94"/>
  <c i="8" r="D94" s="1"/>
  <c i="8" r="G94" s="1"/>
</calcChain>
</file>

<file path=xl/sharedStrings.xml><?xml version="1.0" encoding="utf-8"?>
<sst xmlns="http://schemas.openxmlformats.org/spreadsheetml/2006/main" count="671" uniqueCount="293">
  <si>
    <t>XU</t>
    <phoneticPr fontId="1" type="noConversion"/>
  </si>
  <si>
    <t>FXI</t>
    <phoneticPr fontId="1" type="noConversion"/>
  </si>
  <si>
    <t>Cash close</t>
    <phoneticPr fontId="1" type="noConversion"/>
  </si>
  <si>
    <t>Prem/Disc</t>
    <phoneticPr fontId="1" type="noConversion"/>
  </si>
  <si>
    <t>1D Ret</t>
    <phoneticPr fontId="1" type="noConversion"/>
  </si>
  <si>
    <t xml:space="preserve">  </t>
    <phoneticPr fontId="1" type="noConversion"/>
  </si>
  <si>
    <t>1D ret</t>
    <phoneticPr fontId="1" type="noConversion"/>
  </si>
  <si>
    <t>1D return</t>
    <phoneticPr fontId="1" type="noConversion"/>
  </si>
  <si>
    <t>Disc/Premium</t>
    <phoneticPr fontId="1" type="noConversion"/>
  </si>
  <si>
    <t>Cash open</t>
    <phoneticPr fontId="1" type="noConversion"/>
  </si>
  <si>
    <t>T+1 Fut @ 2am</t>
    <phoneticPr fontId="1" type="noConversion"/>
  </si>
  <si>
    <t>Cash 1D Ret</t>
    <phoneticPr fontId="1" type="noConversion"/>
  </si>
  <si>
    <t>Fut @ 3pm</t>
    <phoneticPr fontId="1" type="noConversion"/>
  </si>
  <si>
    <t>Fut @ 4pm</t>
    <phoneticPr fontId="1" type="noConversion"/>
  </si>
  <si>
    <t>3pm Fut/Cash</t>
    <phoneticPr fontId="1" type="noConversion"/>
  </si>
  <si>
    <t>NightChg</t>
    <phoneticPr fontId="1" type="noConversion"/>
  </si>
  <si>
    <t>Fut @ 9am</t>
    <phoneticPr fontId="1" type="noConversion"/>
  </si>
  <si>
    <t>Fut @ 930</t>
    <phoneticPr fontId="1" type="noConversion"/>
  </si>
  <si>
    <t>PreOpen Ret</t>
    <phoneticPr fontId="1" type="noConversion"/>
  </si>
  <si>
    <t>Disc/Premium T+1</t>
    <phoneticPr fontId="1" type="noConversion"/>
  </si>
  <si>
    <t>Ret 2am-4pm</t>
    <phoneticPr fontId="1" type="noConversion"/>
  </si>
  <si>
    <t>Ret 4pm-4pm</t>
    <phoneticPr fontId="1" type="noConversion"/>
  </si>
  <si>
    <t>9am/pvs 3</t>
    <phoneticPr fontId="1" type="noConversion"/>
  </si>
  <si>
    <t>CNXT</t>
    <phoneticPr fontId="1" type="noConversion"/>
  </si>
  <si>
    <t>ASHR</t>
    <phoneticPr fontId="1" type="noConversion"/>
  </si>
  <si>
    <t>ASHS</t>
    <phoneticPr fontId="1" type="noConversion"/>
  </si>
  <si>
    <t>Close</t>
    <phoneticPr fontId="1" type="noConversion"/>
  </si>
  <si>
    <t>Confirmed NAV</t>
    <phoneticPr fontId="1" type="noConversion"/>
  </si>
  <si>
    <t>Constructed NAV</t>
    <phoneticPr fontId="1" type="noConversion"/>
  </si>
  <si>
    <t>Index Open</t>
    <phoneticPr fontId="1" type="noConversion"/>
  </si>
  <si>
    <t>Index Close</t>
    <phoneticPr fontId="1" type="noConversion"/>
  </si>
  <si>
    <t>Index Change</t>
    <phoneticPr fontId="1" type="noConversion"/>
  </si>
  <si>
    <t>Confirmed Disc</t>
    <phoneticPr fontId="1" type="noConversion"/>
  </si>
  <si>
    <t>Cons discount</t>
    <phoneticPr fontId="1" type="noConversion"/>
  </si>
  <si>
    <t>Change on Day</t>
    <phoneticPr fontId="1" type="noConversion"/>
  </si>
  <si>
    <t>SZ:399006</t>
    <phoneticPr fontId="1" type="noConversion"/>
  </si>
  <si>
    <t>SH:000905</t>
    <phoneticPr fontId="1" type="noConversion"/>
  </si>
  <si>
    <t>FTSE China A50</t>
    <phoneticPr fontId="1" type="noConversion"/>
  </si>
  <si>
    <t>CYB:399006</t>
    <phoneticPr fontId="1" type="noConversion"/>
  </si>
  <si>
    <t>Constructed discount</t>
    <phoneticPr fontId="1" type="noConversion"/>
  </si>
  <si>
    <t>INFO</t>
    <phoneticPr fontId="1" type="noConversion"/>
  </si>
  <si>
    <t>Market Cap</t>
    <phoneticPr fontId="1" type="noConversion"/>
  </si>
  <si>
    <t>Top Constituents</t>
    <phoneticPr fontId="1" type="noConversion"/>
  </si>
  <si>
    <t>Tencent</t>
    <phoneticPr fontId="1" type="noConversion"/>
  </si>
  <si>
    <t>China Mobile</t>
    <phoneticPr fontId="1" type="noConversion"/>
  </si>
  <si>
    <t>CCB</t>
    <phoneticPr fontId="1" type="noConversion"/>
  </si>
  <si>
    <t>ICBC</t>
    <phoneticPr fontId="1" type="noConversion"/>
  </si>
  <si>
    <t>Bank of China</t>
    <phoneticPr fontId="1" type="noConversion"/>
  </si>
  <si>
    <t>Ping An Insurance</t>
    <phoneticPr fontId="1" type="noConversion"/>
  </si>
  <si>
    <t>CNOOC</t>
    <phoneticPr fontId="1" type="noConversion"/>
  </si>
  <si>
    <t>China life Insu</t>
    <phoneticPr fontId="1" type="noConversion"/>
  </si>
  <si>
    <t>PetroChina</t>
    <phoneticPr fontId="1" type="noConversion"/>
  </si>
  <si>
    <t xml:space="preserve">Sinopec </t>
    <phoneticPr fontId="1" type="noConversion"/>
  </si>
  <si>
    <t>4.2B</t>
    <phoneticPr fontId="1" type="noConversion"/>
  </si>
  <si>
    <t>CSI300 / SH000300</t>
    <phoneticPr fontId="1" type="noConversion"/>
  </si>
  <si>
    <t>SH:000300</t>
    <phoneticPr fontId="1" type="noConversion"/>
  </si>
  <si>
    <t>FTSE China 50 (XIN0UN - net of tax)</t>
    <phoneticPr fontId="1" type="noConversion"/>
  </si>
  <si>
    <t>weekday</t>
    <phoneticPr fontId="1" type="noConversion"/>
  </si>
  <si>
    <t>Shcomp</t>
    <phoneticPr fontId="1" type="noConversion"/>
  </si>
  <si>
    <t>PM Open</t>
    <phoneticPr fontId="1" type="noConversion"/>
  </si>
  <si>
    <t>Pm Close</t>
    <phoneticPr fontId="1" type="noConversion"/>
  </si>
  <si>
    <t>AM Open</t>
    <phoneticPr fontId="1" type="noConversion"/>
  </si>
  <si>
    <t>AmFirst5</t>
    <phoneticPr fontId="1" type="noConversion"/>
  </si>
  <si>
    <t>retAMCO</t>
    <phoneticPr fontId="1" type="noConversion"/>
  </si>
  <si>
    <t>retPMCO</t>
    <phoneticPr fontId="1" type="noConversion"/>
  </si>
  <si>
    <t>AmClose</t>
    <phoneticPr fontId="1" type="noConversion"/>
  </si>
  <si>
    <t>AmFirst1</t>
    <phoneticPr fontId="1" type="noConversion"/>
  </si>
  <si>
    <t>AmFirst10</t>
    <phoneticPr fontId="1" type="noConversion"/>
  </si>
  <si>
    <t>dayHigh</t>
    <phoneticPr fontId="1" type="noConversion"/>
  </si>
  <si>
    <t>dayLow</t>
    <phoneticPr fontId="1" type="noConversion"/>
  </si>
  <si>
    <t>amClosePerc</t>
    <phoneticPr fontId="1" type="noConversion"/>
  </si>
  <si>
    <t>AmMax</t>
    <phoneticPr fontId="1" type="noConversion"/>
  </si>
  <si>
    <t>AmMin</t>
    <phoneticPr fontId="1" type="noConversion"/>
  </si>
  <si>
    <t>AmMaxT</t>
    <phoneticPr fontId="1" type="noConversion"/>
  </si>
  <si>
    <t>AmMinT</t>
    <phoneticPr fontId="1" type="noConversion"/>
  </si>
  <si>
    <t>pmMax</t>
    <phoneticPr fontId="1" type="noConversion"/>
  </si>
  <si>
    <t>pmMin</t>
    <phoneticPr fontId="1" type="noConversion"/>
  </si>
  <si>
    <t>pmMaxT</t>
    <phoneticPr fontId="1" type="noConversion"/>
  </si>
  <si>
    <t>pmMinT</t>
    <phoneticPr fontId="1" type="noConversion"/>
  </si>
  <si>
    <t>retOPC</t>
    <phoneticPr fontId="1" type="noConversion"/>
  </si>
  <si>
    <t>noonCHg</t>
    <phoneticPr fontId="1" type="noConversion"/>
  </si>
  <si>
    <t>Day return</t>
    <phoneticPr fontId="1" type="noConversion"/>
  </si>
  <si>
    <t>Weekday</t>
    <phoneticPr fontId="1" type="noConversion"/>
  </si>
  <si>
    <t>Blank</t>
    <phoneticPr fontId="1" type="noConversion"/>
  </si>
  <si>
    <t>Global chg in percentile</t>
    <phoneticPr fontId="1" type="noConversion"/>
  </si>
  <si>
    <t>retCO</t>
    <phoneticPr fontId="1" type="noConversion"/>
  </si>
  <si>
    <t>retPMCL</t>
    <phoneticPr fontId="1" type="noConversion"/>
  </si>
  <si>
    <t>retAMCL</t>
    <phoneticPr fontId="1" type="noConversion"/>
  </si>
  <si>
    <t>HK Closed</t>
    <phoneticPr fontId="1" type="noConversion"/>
  </si>
  <si>
    <t>Based on estimated NAV on Jul1</t>
    <phoneticPr fontId="1" type="noConversion"/>
  </si>
  <si>
    <t>PM1310</t>
    <phoneticPr fontId="1" type="noConversion"/>
  </si>
  <si>
    <t>PMFirst10</t>
    <phoneticPr fontId="1" type="noConversion"/>
  </si>
  <si>
    <t>retAMHL</t>
    <phoneticPr fontId="1" type="noConversion"/>
  </si>
  <si>
    <t>retPMHL</t>
    <phoneticPr fontId="1" type="noConversion"/>
  </si>
  <si>
    <t>closeYAMPercentile</t>
    <phoneticPr fontId="1" type="noConversion"/>
  </si>
  <si>
    <t>OpenAMPercentile</t>
    <phoneticPr fontId="1" type="noConversion"/>
  </si>
  <si>
    <t>Percentile</t>
    <phoneticPr fontId="1" type="noConversion"/>
  </si>
  <si>
    <t>PMPercentile</t>
    <phoneticPr fontId="1" type="noConversion"/>
  </si>
  <si>
    <t>DayMaxT</t>
    <phoneticPr fontId="1" type="noConversion"/>
  </si>
  <si>
    <t>DayMinT</t>
    <phoneticPr fontId="1" type="noConversion"/>
  </si>
  <si>
    <t>深港通 speculation</t>
    <phoneticPr fontId="1" type="noConversion"/>
  </si>
  <si>
    <t>人民币汇率中间价</t>
    <phoneticPr fontId="1" type="noConversion"/>
  </si>
  <si>
    <t>Strategy Checking</t>
    <phoneticPr fontId="1" type="noConversion"/>
  </si>
  <si>
    <t>Quick Check</t>
    <phoneticPr fontId="1" type="noConversion"/>
  </si>
  <si>
    <t>Day Range</t>
    <phoneticPr fontId="1" type="noConversion"/>
  </si>
  <si>
    <t>retCH</t>
    <phoneticPr fontId="1" type="noConversion"/>
  </si>
  <si>
    <t>retCL</t>
    <phoneticPr fontId="1" type="noConversion"/>
  </si>
  <si>
    <t>Range</t>
    <phoneticPr fontId="1" type="noConversion"/>
  </si>
  <si>
    <t>Note</t>
    <phoneticPr fontId="1" type="noConversion"/>
  </si>
  <si>
    <t>US Holiday</t>
    <phoneticPr fontId="1" type="noConversion"/>
  </si>
  <si>
    <t>Two days</t>
    <phoneticPr fontId="1" type="noConversion"/>
  </si>
  <si>
    <t>US Holiday</t>
    <phoneticPr fontId="1" type="noConversion"/>
  </si>
  <si>
    <t>Note</t>
    <phoneticPr fontId="1" type="noConversion"/>
  </si>
  <si>
    <t>PercentileY</t>
    <phoneticPr fontId="1" type="noConversion"/>
  </si>
  <si>
    <t>RetPMCOY</t>
    <phoneticPr fontId="1" type="noConversion"/>
  </si>
  <si>
    <t>retCOY</t>
    <phoneticPr fontId="1" type="noConversion"/>
  </si>
  <si>
    <t>retHO</t>
    <phoneticPr fontId="1" type="noConversion"/>
  </si>
  <si>
    <t>retLO</t>
    <phoneticPr fontId="1" type="noConversion"/>
  </si>
  <si>
    <t>retCO</t>
    <phoneticPr fontId="1" type="noConversion"/>
  </si>
  <si>
    <t>retCC</t>
    <phoneticPr fontId="1" type="noConversion"/>
  </si>
  <si>
    <t>Note</t>
    <phoneticPr fontId="1" type="noConversion"/>
  </si>
  <si>
    <t>Div, ex div price 11.22</t>
    <phoneticPr fontId="1" type="noConversion"/>
  </si>
  <si>
    <t>ex div: 0.689194</t>
    <phoneticPr fontId="1" type="noConversion"/>
  </si>
  <si>
    <t>First premium after 13 days</t>
    <phoneticPr fontId="1" type="noConversion"/>
  </si>
  <si>
    <t>Deep discount for EOY</t>
    <phoneticPr fontId="1" type="noConversion"/>
  </si>
  <si>
    <t>ETF outperformance</t>
    <phoneticPr fontId="1" type="noConversion"/>
  </si>
  <si>
    <t>ETF outperformance for 2nd day</t>
    <phoneticPr fontId="1" type="noConversion"/>
  </si>
  <si>
    <t>Note</t>
    <phoneticPr fontId="1" type="noConversion"/>
  </si>
  <si>
    <t>constantly trading at discount this etf</t>
    <phoneticPr fontId="1" type="noConversion"/>
  </si>
  <si>
    <t>Switch into premium, dec12 to dec30 was discount.</t>
    <phoneticPr fontId="1" type="noConversion"/>
  </si>
  <si>
    <t>dec bearishness starts</t>
    <phoneticPr fontId="1" type="noConversion"/>
  </si>
  <si>
    <t>from RMB move</t>
    <phoneticPr fontId="1" type="noConversion"/>
  </si>
  <si>
    <t>Cons discount with rates</t>
    <phoneticPr fontId="1" type="noConversion"/>
  </si>
  <si>
    <t>Con disc with fx</t>
    <phoneticPr fontId="1" type="noConversion"/>
  </si>
  <si>
    <t>HK Chg</t>
    <phoneticPr fontId="1" type="noConversion"/>
  </si>
  <si>
    <t>US chg</t>
    <phoneticPr fontId="1" type="noConversion"/>
  </si>
  <si>
    <t>Ytd was more RMB move, take offshore rmb at US close</t>
    <phoneticPr fontId="1" type="noConversion"/>
  </si>
  <si>
    <t>Con discount with rmb</t>
    <phoneticPr fontId="1" type="noConversion"/>
  </si>
  <si>
    <t>Cons disc with rmb</t>
    <phoneticPr fontId="1" type="noConversion"/>
  </si>
  <si>
    <t>con disc w/ rmb</t>
    <phoneticPr fontId="1" type="noConversion"/>
  </si>
  <si>
    <t>cons disc with rmb</t>
    <phoneticPr fontId="1" type="noConversion"/>
  </si>
  <si>
    <t>cons discount with rmb</t>
    <phoneticPr fontId="1" type="noConversion"/>
  </si>
  <si>
    <t>this etf doesn't use a shares to hedge, hence there seems to be no influence from rmb</t>
    <phoneticPr fontId="1" type="noConversion"/>
  </si>
  <si>
    <t>Implied fx move</t>
    <phoneticPr fontId="1" type="noConversion"/>
  </si>
  <si>
    <t>Actual FX move</t>
    <phoneticPr fontId="1" type="noConversion"/>
  </si>
  <si>
    <t>US Close (US 4pm)</t>
    <phoneticPr fontId="1" type="noConversion"/>
  </si>
  <si>
    <t>HK (US 3am)</t>
    <phoneticPr fontId="1" type="noConversion"/>
  </si>
  <si>
    <t>Ma</t>
    <phoneticPr fontId="1" type="noConversion"/>
  </si>
  <si>
    <t>Bull?</t>
    <phoneticPr fontId="1" type="noConversion"/>
  </si>
  <si>
    <t>disc continues to reduce</t>
    <phoneticPr fontId="1" type="noConversion"/>
  </si>
  <si>
    <t>at premium</t>
    <phoneticPr fontId="1" type="noConversion"/>
  </si>
  <si>
    <t>discount reduced</t>
    <phoneticPr fontId="1" type="noConversion"/>
  </si>
  <si>
    <t>slight prem</t>
    <phoneticPr fontId="1" type="noConversion"/>
  </si>
  <si>
    <t>market got it wrong on this day. Wed closed down.</t>
    <phoneticPr fontId="1" type="noConversion"/>
  </si>
  <si>
    <t>Market not optimistic on thurs</t>
    <phoneticPr fontId="1" type="noConversion"/>
  </si>
  <si>
    <t>bearish on small caps</t>
    <phoneticPr fontId="1" type="noConversion"/>
  </si>
  <si>
    <t>big caps at a premium, due to fri morning rally</t>
    <phoneticPr fontId="1" type="noConversion"/>
  </si>
  <si>
    <t>flattish disc</t>
    <phoneticPr fontId="1" type="noConversion"/>
  </si>
  <si>
    <t>hk closed the week up 2%</t>
    <phoneticPr fontId="1" type="noConversion"/>
  </si>
  <si>
    <t>still bearish on small caps, rmb climbed 20bps, finished the weak down 3%</t>
    <phoneticPr fontId="1" type="noConversion"/>
  </si>
  <si>
    <t>finished the week flat, avg discount back to -1.3 to 1.8</t>
    <phoneticPr fontId="1" type="noConversion"/>
  </si>
  <si>
    <t>two day constructed NAV</t>
    <phoneticPr fontId="1" type="noConversion"/>
  </si>
  <si>
    <t>Monday  down, fri relief rally.</t>
    <phoneticPr fontId="1" type="noConversion"/>
  </si>
  <si>
    <t>up 1%</t>
    <phoneticPr fontId="1" type="noConversion"/>
  </si>
  <si>
    <t>index/etf down 80 bps, trump sworn in</t>
    <phoneticPr fontId="1" type="noConversion"/>
  </si>
  <si>
    <t>etf down 1%</t>
    <phoneticPr fontId="1" type="noConversion"/>
  </si>
  <si>
    <t>index up 1.7% on the week, pd down by -80 bps</t>
    <phoneticPr fontId="1" type="noConversion"/>
  </si>
  <si>
    <t>etf up 1.8%. Tues/wed index made back the discount on mon, thurs gave it back and fri was flat discount. Discount can be taken advantage of in 2822.</t>
    <phoneticPr fontId="1" type="noConversion"/>
  </si>
  <si>
    <t>HK Chg</t>
    <phoneticPr fontId="1" type="noConversion"/>
  </si>
  <si>
    <t>HK noon (US 0am)</t>
    <phoneticPr fontId="1" type="noConversion"/>
  </si>
  <si>
    <t>this NAV uses noon FX</t>
    <phoneticPr fontId="1" type="noConversion"/>
  </si>
  <si>
    <t>1/16 US holiday</t>
    <phoneticPr fontId="1" type="noConversion"/>
  </si>
  <si>
    <t>etf moving into premium</t>
    <phoneticPr fontId="1" type="noConversion"/>
  </si>
  <si>
    <t>Small caps 2/3/5 good value, up 1% on the week, index up 1.6% on rmb appreciating 40 bps. Prem for the entire week.</t>
    <phoneticPr fontId="1" type="noConversion"/>
  </si>
  <si>
    <t>Cons. NAV+FX</t>
    <phoneticPr fontId="1" type="noConversion"/>
  </si>
  <si>
    <t>Con. NAV with FX</t>
    <phoneticPr fontId="1" type="noConversion"/>
  </si>
  <si>
    <t>Cons. NAV w/FX</t>
    <phoneticPr fontId="1" type="noConversion"/>
  </si>
  <si>
    <t>Cons. Nav w/ FX</t>
    <phoneticPr fontId="1" type="noConversion"/>
  </si>
  <si>
    <t>trading flat, since jan18 positive prem</t>
    <phoneticPr fontId="1" type="noConversion"/>
  </si>
  <si>
    <t>still trading at discount most of the time</t>
    <phoneticPr fontId="1" type="noConversion"/>
  </si>
  <si>
    <t>rose for 5 days, at a discount, been trading at premium for 4 days, index up 2%</t>
    <phoneticPr fontId="1" type="noConversion"/>
  </si>
  <si>
    <t>index up 1.6% since jan12. 50 bps prem going into new year</t>
    <phoneticPr fontId="1" type="noConversion"/>
  </si>
  <si>
    <t>Cons. Nav with fx</t>
    <phoneticPr fontId="1" type="noConversion"/>
  </si>
  <si>
    <t>us is crashing</t>
    <phoneticPr fontId="1" type="noConversion"/>
  </si>
  <si>
    <t>china is still closed, us closed @ premium on wed</t>
    <phoneticPr fontId="1" type="noConversion"/>
  </si>
  <si>
    <t>fut closed @ 10487.5 (1.2%p), sold off on wed but with a semi strong f1</t>
    <phoneticPr fontId="1" type="noConversion"/>
  </si>
  <si>
    <t>rmb rose by about 40 bps in the holidays</t>
    <phoneticPr fontId="1" type="noConversion"/>
  </si>
  <si>
    <t>etf didn't move</t>
    <phoneticPr fontId="1" type="noConversion"/>
  </si>
  <si>
    <t>nav didn't change even tho fx moved. Using fx=0 should be appropriate. ETF @ 50 bps premium</t>
    <phoneticPr fontId="1" type="noConversion"/>
  </si>
  <si>
    <t>24 bps premium, etf change 0</t>
    <phoneticPr fontId="1" type="noConversion"/>
  </si>
  <si>
    <t>etf down 25 bps, reducing d to 0.15</t>
    <phoneticPr fontId="1" type="noConversion"/>
  </si>
  <si>
    <t>etf down 50 bps</t>
    <phoneticPr fontId="1" type="noConversion"/>
  </si>
  <si>
    <t>etf up 50 bps in the holidays, rmb fx was up 60 bps, prem didn't change</t>
    <phoneticPr fontId="1" type="noConversion"/>
  </si>
  <si>
    <t>cny holiday: etf up 90bps and fx up only 50 bps, prem from 40 to 80bps, bullish on small caps</t>
    <phoneticPr fontId="1" type="noConversion"/>
  </si>
  <si>
    <t>70 bps premium</t>
    <phoneticPr fontId="1" type="noConversion"/>
  </si>
  <si>
    <t>30 bps prem going into next week</t>
    <phoneticPr fontId="1" type="noConversion"/>
  </si>
  <si>
    <t>disc going into next week</t>
    <phoneticPr fontId="1" type="noConversion"/>
  </si>
  <si>
    <t>40 bps premium going into next week</t>
    <phoneticPr fontId="1" type="noConversion"/>
  </si>
  <si>
    <t>70 bps premium going into next week - rather bullish</t>
    <phoneticPr fontId="1" type="noConversion"/>
  </si>
  <si>
    <t>flat premium</t>
    <phoneticPr fontId="1" type="noConversion"/>
  </si>
  <si>
    <t>slight prem</t>
    <phoneticPr fontId="1" type="noConversion"/>
  </si>
  <si>
    <t>big caps expected to b stronger than small caps</t>
    <phoneticPr fontId="1" type="noConversion"/>
  </si>
  <si>
    <t>discount in 1 handle after 1/18</t>
    <phoneticPr fontId="1" type="noConversion"/>
  </si>
  <si>
    <t>pd strange, NAV should be 1.3% smaller on 2/3 and p ~ 0.6% today</t>
    <phoneticPr fontId="1" type="noConversion"/>
  </si>
  <si>
    <t>small caps @ 0.3%p, cyb expected further weakeness</t>
    <phoneticPr fontId="1" type="noConversion"/>
  </si>
  <si>
    <t>slight premium not justified, thurs shud be weak</t>
    <phoneticPr fontId="1" type="noConversion"/>
  </si>
  <si>
    <t>cyb showing some signs of recovery. Early gen was complete disaster</t>
    <phoneticPr fontId="1" type="noConversion"/>
  </si>
  <si>
    <t>still not bullish on big caps</t>
    <phoneticPr fontId="1" type="noConversion"/>
  </si>
  <si>
    <t>hk bearish</t>
    <phoneticPr fontId="1" type="noConversion"/>
  </si>
  <si>
    <t>small caps a bit bearish</t>
    <phoneticPr fontId="1" type="noConversion"/>
  </si>
  <si>
    <t>small caps more attractive than big caps</t>
    <phoneticPr fontId="1" type="noConversion"/>
  </si>
  <si>
    <t>big caps rally from mid jan is ending, ytd first day in discount since jan 12</t>
    <phoneticPr fontId="1" type="noConversion"/>
  </si>
  <si>
    <t>rmb lost 60 bps in 2 days</t>
    <phoneticPr fontId="1" type="noConversion"/>
  </si>
  <si>
    <t>discount lessened</t>
    <phoneticPr fontId="1" type="noConversion"/>
  </si>
  <si>
    <t>index up 1.5% this week, etf only up 1%</t>
    <phoneticPr fontId="1" type="noConversion"/>
  </si>
  <si>
    <t>rmb down 1% this week</t>
    <phoneticPr fontId="1" type="noConversion"/>
  </si>
  <si>
    <t>rally 3 days in a row - pricing in strong mon, index up 1.5%, etf up 0.5%, rmb down 1%</t>
    <phoneticPr fontId="1" type="noConversion"/>
  </si>
  <si>
    <t>etf up 0.4%, cyb up 1.4%</t>
    <phoneticPr fontId="1" type="noConversion"/>
  </si>
  <si>
    <t>index up 2%, etf up 0.8%. (rmb down 1%, prem down by 0.2%). Small caps all in premium this week showing US preferring valuation of small stocks</t>
    <phoneticPr fontId="1" type="noConversion"/>
  </si>
  <si>
    <t>3147 bullish since Wednesday. ETF up 0.9%, index up 1.5%. RMB down 0.7%.</t>
    <phoneticPr fontId="1" type="noConversion"/>
  </si>
  <si>
    <t>bearish. Index up 1.3%, rmb up 0.3%, etf only up 0.4%, prem godes down to -1% disc</t>
    <phoneticPr fontId="1" type="noConversion"/>
  </si>
  <si>
    <t>index up 1.3%, nav only up 0.2%. Premium lessed by 0.4% and rmb dropped 0.6%</t>
    <phoneticPr fontId="1" type="noConversion"/>
  </si>
  <si>
    <t>discount drastically lower, tues after was the best chance. This week etf up 1.8% while index only up. Discount less by 1% and rmb down 0.6%</t>
    <phoneticPr fontId="1" type="noConversion"/>
  </si>
  <si>
    <t>note</t>
    <phoneticPr fontId="1" type="noConversion"/>
  </si>
  <si>
    <t>index up 2% this week. AM up 0.9%, pm up 1.2%.</t>
    <phoneticPr fontId="1" type="noConversion"/>
  </si>
  <si>
    <t xml:space="preserve">weak Tuesday </t>
    <phoneticPr fontId="1" type="noConversion"/>
  </si>
  <si>
    <t>flat premium</t>
    <phoneticPr fontId="1" type="noConversion"/>
  </si>
  <si>
    <t>still slight premium</t>
    <phoneticPr fontId="1" type="noConversion"/>
  </si>
  <si>
    <t>Tuesday correction, discount in the sub 1% region for 2 days</t>
    <phoneticPr fontId="1" type="noConversion"/>
  </si>
  <si>
    <t>biggest premium since last aug</t>
    <phoneticPr fontId="1" type="noConversion"/>
  </si>
  <si>
    <t>heaviest drop in pm since jan 13, pretty good chance for rebound today, but its Thursday so limit overall pos to 25%</t>
    <phoneticPr fontId="1" type="noConversion"/>
  </si>
  <si>
    <t>in disc after 5, weekly return 2.6%</t>
    <phoneticPr fontId="1" type="noConversion"/>
  </si>
  <si>
    <t>weekly down</t>
    <phoneticPr fontId="1" type="noConversion"/>
  </si>
  <si>
    <t>prem counted 50 bps</t>
    <phoneticPr fontId="1" type="noConversion"/>
  </si>
  <si>
    <t>rmb flat this week</t>
    <phoneticPr fontId="1" type="noConversion"/>
  </si>
  <si>
    <t>index up 1.8%, etf up 1.3%, discount flat</t>
    <phoneticPr fontId="1" type="noConversion"/>
  </si>
  <si>
    <t>3 down day only mon thurs up, index and etf flattish</t>
    <phoneticPr fontId="1" type="noConversion"/>
  </si>
  <si>
    <t>refused to rally with small caps</t>
    <phoneticPr fontId="1" type="noConversion"/>
  </si>
  <si>
    <t>small caps up 2.6%</t>
    <phoneticPr fontId="1" type="noConversion"/>
  </si>
  <si>
    <t>cyb up 3% this week</t>
    <phoneticPr fontId="1" type="noConversion"/>
  </si>
  <si>
    <t>p% close quite high, today was good to put on positioning</t>
    <phoneticPr fontId="1" type="noConversion"/>
  </si>
  <si>
    <t>index up 1.5%, etf up 1.7%</t>
    <phoneticPr fontId="1" type="noConversion"/>
  </si>
  <si>
    <t>xu up 1.1% mostly on mon. rest of week weak.Index up 1.5%. Discount worsened to -1.5%</t>
    <phoneticPr fontId="1" type="noConversion"/>
  </si>
  <si>
    <t>rmb range bound, less volatile</t>
    <phoneticPr fontId="1" type="noConversion"/>
  </si>
  <si>
    <t>big caps at a premium</t>
    <phoneticPr fontId="1" type="noConversion"/>
  </si>
  <si>
    <t>drop, offering good opp for Friday</t>
    <phoneticPr fontId="1" type="noConversion"/>
  </si>
  <si>
    <t>not an easy week, index down -50 bps</t>
    <phoneticPr fontId="1" type="noConversion"/>
  </si>
  <si>
    <t>x</t>
  </si>
  <si>
    <t>var hq_str_sh000001="擅徝柭っ柭该娒�</t>
  </si>
  <si>
    <t>3240.5323</t>
  </si>
  <si>
    <t>3242.4063</t>
  </si>
  <si>
    <t>3240.6646</t>
  </si>
  <si>
    <t>3245.3043</t>
  </si>
  <si>
    <t>3230.6083</t>
  </si>
  <si>
    <t>0</t>
  </si>
  <si>
    <t>160731388</t>
  </si>
  <si>
    <t>198225782571</t>
  </si>
  <si>
    <t>2017-03-08</t>
  </si>
  <si>
    <t>15:01:03</t>
  </si>
  <si>
    <t xml:space="preserve">00";
</t>
  </si>
  <si>
    <t>var hq_str_sz399006="源业懊ッ柭�</t>
  </si>
  <si>
    <t>1976.851</t>
  </si>
  <si>
    <t>1977.853</t>
  </si>
  <si>
    <t>1964.628</t>
  </si>
  <si>
    <t>1960.065</t>
  </si>
  <si>
    <t>0.000</t>
  </si>
  <si>
    <t>932627630</t>
  </si>
  <si>
    <t>19425947936.080</t>
  </si>
  <si>
    <t>15:12:03</t>
  </si>
  <si>
    <t>var hq_str_sh000300="郐擅�300</t>
  </si>
  <si>
    <t>3452.2006</t>
  </si>
  <si>
    <t>3453.9565</t>
  </si>
  <si>
    <t>3448.7313</t>
  </si>
  <si>
    <t>3457.0351</t>
  </si>
  <si>
    <t>3441.2575</t>
  </si>
  <si>
    <t>79587690</t>
  </si>
  <si>
    <t>89124904682</t>
  </si>
  <si>
    <t>var hq_str_sh000905="置惷柭�500</t>
  </si>
  <si>
    <t>6519.9741</t>
  </si>
  <si>
    <t>6523.1868</t>
  </si>
  <si>
    <t>6497.0878</t>
  </si>
  <si>
    <t>6525.1932</t>
  </si>
  <si>
    <t>6478.5482</t>
  </si>
  <si>
    <t>63067369</t>
  </si>
  <si>
    <t>75049470141</t>
  </si>
  <si>
    <t>var hq_str_sh000016="擅徝柭�50</t>
  </si>
  <si>
    <t>2353.6169</t>
  </si>
  <si>
    <t>2356.2933</t>
  </si>
  <si>
    <t>2358.0740</t>
  </si>
  <si>
    <t>2362.9632</t>
  </si>
  <si>
    <t>2351.6963</t>
  </si>
  <si>
    <t>24369833</t>
  </si>
  <si>
    <t>23456269478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</si>
</sst>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mm/dd/yyyy\ hh:mm:ss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0C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7">
    <xf borderId="0" fillId="0" fontId="0" numFmtId="0">
      <alignment vertical="center"/>
    </xf>
    <xf borderId="0" fillId="0" fontId="9" numFmtId="0">
      <alignment wrapText="1"/>
    </xf>
    <xf borderId="0" fillId="0" fontId="9" numFmtId="0"/>
    <xf borderId="0" fillId="5" fontId="9" numFmtId="0">
      <alignment wrapText="1"/>
    </xf>
    <xf borderId="0" fillId="0" fontId="9" numFmtId="0">
      <alignment wrapText="1"/>
    </xf>
    <xf borderId="0" fillId="0" fontId="9" numFmtId="0">
      <alignment wrapText="1"/>
    </xf>
    <xf borderId="0" fillId="0" fontId="9" numFmtId="177">
      <alignment wrapText="1"/>
    </xf>
  </cellStyleXfs>
  <cellXfs count="393">
    <xf borderId="0" fillId="0" fontId="0" numFmtId="0" xfId="0">
      <alignment vertical="center"/>
    </xf>
    <xf applyNumberFormat="1" borderId="0" fillId="0" fontId="0" numFmtId="14" xfId="0">
      <alignment vertical="center"/>
    </xf>
    <xf applyFont="1" borderId="0" fillId="0" fontId="2" numFmtId="0" xfId="0">
      <alignment vertical="center"/>
    </xf>
    <xf applyFont="1" applyNumberFormat="1" borderId="0" fillId="0" fontId="2" numFmtId="0" xfId="0">
      <alignment vertical="center"/>
    </xf>
    <xf applyAlignment="1" applyBorder="1" applyFill="1" applyFont="1" applyNumberFormat="1" borderId="1" fillId="3" fontId="3" numFmtId="14" xfId="0">
      <alignment horizontal="center" vertical="center" wrapText="1"/>
    </xf>
    <xf applyAlignment="1" applyFill="1" applyFont="1" borderId="0" fillId="3" fontId="3" numFmtId="0" xfId="0">
      <alignment horizontal="center" vertical="center" wrapText="1"/>
    </xf>
    <xf applyAlignment="1" applyFill="1" applyFont="1" applyNumberFormat="1" borderId="0" fillId="3" fontId="3" numFmtId="176" xfId="0">
      <alignment horizontal="center" vertical="center" wrapText="1"/>
    </xf>
    <xf applyAlignment="1" applyBorder="1" applyFill="1" applyFont="1" applyNumberFormat="1" borderId="2" fillId="3" fontId="3" numFmtId="10" xfId="0">
      <alignment horizontal="center" vertical="center" wrapText="1"/>
    </xf>
    <xf applyAlignment="1" applyBorder="1" applyFill="1" applyFont="1" applyNumberFormat="1" borderId="3" fillId="2" fontId="3" numFmtId="14" xfId="0">
      <alignment horizontal="center" vertical="center" wrapText="1"/>
    </xf>
    <xf applyAlignment="1" applyBorder="1" applyFill="1" applyFont="1" borderId="4" fillId="2" fontId="3" numFmtId="0" xfId="0">
      <alignment horizontal="center" vertical="center" wrapText="1"/>
    </xf>
    <xf applyAlignment="1" applyBorder="1" applyFill="1" applyFont="1" applyNumberFormat="1" borderId="4" fillId="2" fontId="3" numFmtId="176" xfId="0">
      <alignment horizontal="center" vertical="center" wrapText="1"/>
    </xf>
    <xf applyAlignment="1" applyBorder="1" applyFill="1" applyFont="1" applyNumberFormat="1" borderId="5" fillId="2" fontId="3" numFmtId="10" xfId="0">
      <alignment horizontal="center" vertical="center" wrapText="1"/>
    </xf>
    <xf applyAlignment="1" applyBorder="1" applyFill="1" applyFont="1" applyNumberFormat="1" borderId="3" fillId="4" fontId="3" numFmtId="14" xfId="0">
      <alignment horizontal="center" vertical="center" wrapText="1"/>
    </xf>
    <xf applyFill="1" applyFont="1" borderId="0" fillId="4" fontId="2" numFmtId="0" xfId="0">
      <alignment vertical="center"/>
    </xf>
    <xf applyFill="1" applyFont="1" applyNumberFormat="1" borderId="0" fillId="4" fontId="2" numFmtId="0" xfId="0">
      <alignment vertical="center"/>
    </xf>
    <xf applyAlignment="1" applyFill="1" applyFont="1" borderId="0" fillId="2" fontId="3" numFmtId="0" xfId="0">
      <alignment horizontal="center" vertical="center" wrapText="1"/>
    </xf>
    <xf applyFill="1" applyFont="1" applyNumberFormat="1" borderId="0" fillId="4" fontId="2" numFmtId="10" xfId="0">
      <alignment vertical="center"/>
    </xf>
    <xf applyFill="1" applyFont="1" applyNumberFormat="1" borderId="0" fillId="4" fontId="2" numFmtId="9" xfId="0">
      <alignment vertical="center"/>
    </xf>
    <xf applyFont="1" applyNumberFormat="1" borderId="0" fillId="0" fontId="2" numFmtId="10" xfId="0">
      <alignment vertical="center"/>
    </xf>
    <xf applyFont="1" applyNumberFormat="1" borderId="0" fillId="0" fontId="2" numFmtId="9" xfId="0">
      <alignment vertical="center"/>
    </xf>
    <xf applyFont="1" applyNumberFormat="1" borderId="0" fillId="0" fontId="2" numFmtId="176" xfId="0">
      <alignment vertical="center"/>
    </xf>
    <xf applyFill="1" applyFont="1" applyNumberFormat="1" borderId="0" fillId="4" fontId="2" numFmtId="176" xfId="0">
      <alignment vertical="center"/>
    </xf>
    <xf applyAlignment="1" applyBorder="1" applyFill="1" applyFont="1" borderId="0" fillId="2" fontId="3" numFmtId="0" xfId="0">
      <alignment horizontal="center" vertical="center" wrapText="1"/>
    </xf>
    <xf applyAlignment="1" applyBorder="1" applyFill="1" applyFont="1" applyNumberFormat="1" borderId="2" fillId="2" fontId="3" numFmtId="10" xfId="0">
      <alignment horizontal="center" vertical="center" wrapText="1"/>
    </xf>
    <xf applyFont="1" applyNumberFormat="1" borderId="0" fillId="0" fontId="2" numFmtId="58" xfId="0">
      <alignment vertical="center"/>
    </xf>
    <xf applyNumberFormat="1" borderId="0" fillId="0" fontId="0" numFmtId="10" xfId="0">
      <alignment vertical="center"/>
    </xf>
    <xf applyNumberFormat="1" borderId="0" fillId="0" fontId="0" numFmtId="2" xfId="0">
      <alignment vertical="center"/>
    </xf>
    <xf applyFont="1" borderId="0" fillId="0" fontId="4" numFmtId="0" xfId="0">
      <alignment vertical="center"/>
    </xf>
    <xf applyNumberFormat="1" borderId="0" fillId="0" fontId="0" numFmtId="9" xfId="0">
      <alignment vertical="center"/>
    </xf>
    <xf applyAlignment="1" borderId="0" fillId="0" fontId="0" numFmtId="0" xfId="0">
      <alignment horizontal="right" vertical="center"/>
    </xf>
    <xf applyAlignment="1" applyNumberFormat="1" borderId="0" fillId="0" fontId="0" numFmtId="9" xfId="0">
      <alignment horizontal="right" vertical="center"/>
    </xf>
    <xf applyFont="1" applyNumberFormat="1" borderId="0" fillId="0" fontId="4" numFmtId="2" xfId="0">
      <alignment vertical="center"/>
    </xf>
    <xf applyFont="1" applyNumberFormat="1" borderId="0" fillId="0" fontId="4" numFmtId="0" xfId="0">
      <alignment vertical="center"/>
    </xf>
    <xf applyFont="1" borderId="0" fillId="0" fontId="5" numFmtId="0" xfId="0">
      <alignment vertical="center"/>
    </xf>
    <xf applyFont="1" applyNumberFormat="1" borderId="0" fillId="0" fontId="5" numFmtId="0" xfId="0">
      <alignment vertical="center"/>
    </xf>
    <xf applyFont="1" applyNumberFormat="1" borderId="0" fillId="0" fontId="4" numFmtId="10" xfId="0">
      <alignment vertical="center"/>
    </xf>
    <xf applyFont="1" borderId="0" fillId="0" fontId="6" numFmtId="0" xfId="0">
      <alignment vertical="center"/>
    </xf>
    <xf applyFont="1" borderId="0" fillId="0" fontId="7" numFmtId="0" xfId="0">
      <alignment vertical="center"/>
    </xf>
    <xf applyFont="1" applyNumberFormat="1" borderId="0" fillId="0" fontId="5" numFmtId="2" xfId="0">
      <alignment vertical="center"/>
    </xf>
    <xf applyNumberFormat="1" borderId="0" fillId="0" fontId="0" numFmtId="0" xfId="0">
      <alignment vertical="center"/>
    </xf>
    <xf applyNumberFormat="1" borderId="0" fillId="0" fontId="0" numFmtId="176" xfId="0">
      <alignment vertical="center"/>
    </xf>
    <xf applyNumberFormat="1" borderId="0" fillId="0" fontId="0" numFmtId="3" xfId="0">
      <alignment vertical="center"/>
    </xf>
    <xf applyFont="1" applyNumberFormat="1" borderId="0" fillId="0" fontId="5" numFmtId="10" xfId="0">
      <alignment vertical="center"/>
    </xf>
    <xf applyFont="1" borderId="0" fillId="0" fontId="8" numFmtId="0" xfId="0">
      <alignment vertical="center"/>
    </xf>
    <xf applyFont="1" applyNumberFormat="1" borderId="0" fillId="0" fontId="8" numFmtId="10" xfId="0">
      <alignment vertical="center"/>
    </xf>
    <xf applyBorder="1" borderId="0" fillId="0" fontId="0" numFmtId="0" xfId="0">
      <alignment vertical="center"/>
    </xf>
    <xf applyNumberFormat="1" borderId="0" fillId="0" fontId="0" numFmtId="20" xfId="0">
      <alignment vertical="center"/>
    </xf>
    <xf applyAlignment="1" applyNumberFormat="1" borderId="0" fillId="0" fontId="0" numFmtId="0" xfId="0">
      <alignment vertical="center" wrapText="1"/>
    </xf>
    <xf borderId="0" fillId="0" fontId="9" numFmtId="0" xfId="1">
      <alignment wrapText="1"/>
    </xf>
    <xf borderId="0" fillId="0" fontId="9" numFmtId="0" xfId="1">
      <alignment wrapText="1"/>
    </xf>
    <xf applyAlignment="1" borderId="0" fillId="0" fontId="0" numFmtId="0" xfId="0">
      <alignment vertical="center" wrapText="1"/>
    </xf>
    <xf applyAlignment="1" applyNumberFormat="1" borderId="0" fillId="0" fontId="0" numFmtId="20" xfId="0">
      <alignment vertical="center" wrapText="1"/>
    </xf>
    <xf applyAlignment="1" applyBorder="1" borderId="0" fillId="0" fontId="0" numFmtId="0" xfId="0">
      <alignment vertical="center" wrapText="1"/>
    </xf>
    <xf borderId="0" fillId="5" fontId="9" numFmtId="0" xfId="3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5" fontId="9" numFmtId="0" xfId="3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5" fontId="9" numFmtId="0" xfId="3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5" fontId="9" numFmtId="0" xfId="3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5" fontId="9" numFmtId="0" xfId="3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borderId="0" fillId="0" fontId="9" numFmtId="0" xfId="4">
      <alignment wrapText="1"/>
    </xf>
    <xf numFmtId="0" fontId="9" fillId="5" borderId="0" xfId="3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5" borderId="0" xfId="3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5" borderId="0" xfId="3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5" borderId="0" xfId="3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5" borderId="0" xfId="3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  <xf numFmtId="0" fontId="9" fillId="0" borderId="0" xfId="4">
      <alignment wrapText="1"/>
    </xf>
  </cellXfs>
  <cellStyles count="7">
    <cellStyle name="XLConnect.Boolean" xfId="5"/>
    <cellStyle name="XLConnect.DateTime" xfId="6"/>
    <cellStyle name="XLConnect.Header" xfId="3"/>
    <cellStyle name="XLConnect.Numeric" xfId="1"/>
    <cellStyle name="XLConnect.String" xfId="4"/>
    <cellStyle builtinId="0" name="常规" xfId="0"/>
    <cellStyle name="常规 2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1"/>
  <dimension ref="A1:N146"/>
  <sheetViews>
    <sheetView tabSelected="1" workbookViewId="0" zoomScale="115" zoomScaleNormal="115">
      <pane activePane="bottomRight" state="frozen" topLeftCell="B133" xSplit="1" ySplit="1"/>
      <selection activeCell="B1" pane="topRight" sqref="B1"/>
      <selection activeCell="A2" pane="bottomLeft" sqref="A2"/>
      <selection activeCell="C144" pane="bottomRight" sqref="C144"/>
    </sheetView>
  </sheetViews>
  <sheetFormatPr defaultRowHeight="14.4"/>
  <cols>
    <col min="1" max="1" bestFit="true" customWidth="true" width="15.0" collapsed="true"/>
    <col min="2" max="2" customWidth="true" width="15.0" collapsed="true"/>
    <col min="3" max="3" bestFit="true" customWidth="true" width="17.21875" collapsed="true"/>
    <col min="5" max="7" customWidth="true" width="2.0" collapsed="true"/>
    <col min="8" max="8" bestFit="true" customWidth="true" width="18.33203125" collapsed="true"/>
    <col min="9" max="9" bestFit="true" customWidth="true" width="8.44140625" collapsed="true"/>
    <col min="10" max="10" bestFit="true" customWidth="true" width="12.77734375" collapsed="true"/>
    <col min="11" max="11" bestFit="true" customWidth="true" width="8.44140625" collapsed="true"/>
    <col min="12" max="12" bestFit="true" customWidth="true" width="19.33203125" collapsed="true"/>
    <col min="13" max="13" bestFit="true" customWidth="true" width="8.44140625" collapsed="true"/>
  </cols>
  <sheetData>
    <row r="1" spans="1:13">
      <c r="C1" t="s">
        <v>101</v>
      </c>
      <c r="E1" s="1"/>
      <c r="F1" s="1"/>
      <c r="G1" s="1"/>
      <c r="H1" s="1" t="s">
        <v>169</v>
      </c>
      <c r="I1" s="1" t="s">
        <v>168</v>
      </c>
      <c r="J1" s="223" t="s">
        <v>247</v>
      </c>
      <c r="K1" s="1" t="s">
        <v>134</v>
      </c>
      <c r="L1" t="s">
        <v>145</v>
      </c>
      <c r="M1" s="1" t="s">
        <v>135</v>
      </c>
    </row>
    <row r="2" spans="1:13">
      <c r="A2" s="1">
        <v>42592</v>
      </c>
      <c r="B2">
        <v>3</v>
      </c>
      <c r="C2">
        <v>6.6529999999999996</v>
      </c>
      <c r="D2" s="25"/>
      <c r="E2" s="1"/>
      <c r="F2" s="1"/>
      <c r="G2" s="1"/>
      <c r="H2" s="1"/>
      <c r="I2" s="1"/>
      <c r="J2" s="257" t="s">
        <v>247</v>
      </c>
      <c r="K2" s="1"/>
    </row>
    <row r="3" spans="1:13">
      <c r="A3" s="1">
        <v>42593</v>
      </c>
      <c r="B3">
        <v>4</v>
      </c>
      <c r="C3">
        <v>6.6254999999999997</v>
      </c>
      <c r="D3" s="25">
        <f ref="D3:D14" si="0" t="shared">LN(C3/C2)</f>
        <v>-4.1420400371966464E-3</v>
      </c>
      <c r="E3" s="1"/>
      <c r="F3" s="1"/>
      <c r="G3" s="1"/>
      <c r="H3" s="1"/>
      <c r="I3" s="1"/>
      <c r="J3" s="291" t="s">
        <v>247</v>
      </c>
      <c r="K3" s="1"/>
    </row>
    <row r="4" spans="1:13">
      <c r="A4" s="1">
        <v>42594</v>
      </c>
      <c r="B4">
        <v>5</v>
      </c>
      <c r="C4">
        <v>6.6543000000000001</v>
      </c>
      <c r="D4" s="25">
        <f si="0" t="shared"/>
        <v>4.337421520162631E-3</v>
      </c>
      <c r="E4" s="1"/>
      <c r="F4" s="1"/>
      <c r="G4" s="1"/>
      <c r="H4" s="1"/>
      <c r="I4" s="1"/>
      <c r="J4" s="325" t="s">
        <v>247</v>
      </c>
      <c r="K4" s="1"/>
    </row>
    <row r="5" spans="1:13">
      <c r="A5" s="1">
        <v>42597</v>
      </c>
      <c r="B5">
        <v>1</v>
      </c>
      <c r="C5">
        <v>6.6429999999999998</v>
      </c>
      <c r="D5" s="25">
        <f si="0" t="shared"/>
        <v>-1.6995935596122484E-3</v>
      </c>
      <c r="E5" s="1"/>
      <c r="F5" s="1"/>
      <c r="G5" s="1"/>
      <c r="H5" s="1"/>
      <c r="I5" s="1"/>
      <c r="J5" s="359" t="s">
        <v>247</v>
      </c>
      <c r="K5" s="1"/>
    </row>
    <row r="6" spans="1:13">
      <c r="A6" s="1">
        <v>42598</v>
      </c>
      <c r="B6">
        <v>2</v>
      </c>
      <c r="C6">
        <v>6.6304999999999996</v>
      </c>
      <c r="D6" s="25">
        <f si="0" t="shared"/>
        <v>-1.8834525475875409E-3</v>
      </c>
      <c r="E6" s="1"/>
      <c r="F6" s="1"/>
      <c r="G6" s="1"/>
      <c r="H6" s="1"/>
      <c r="I6" s="1"/>
      <c r="J6" s="360" t="s">
        <v>285</v>
      </c>
      <c r="K6" s="1"/>
    </row>
    <row r="7" spans="1:13">
      <c r="A7" s="1">
        <v>42599</v>
      </c>
      <c r="B7">
        <v>3</v>
      </c>
      <c r="C7">
        <v>6.6055999999999999</v>
      </c>
      <c r="D7" s="25">
        <f si="0" t="shared"/>
        <v>-3.7624420144348205E-3</v>
      </c>
      <c r="E7" s="1"/>
      <c r="F7" s="1"/>
      <c r="G7" s="1"/>
      <c r="H7" s="1"/>
      <c r="I7" s="1"/>
      <c r="J7" s="361" t="s">
        <v>286</v>
      </c>
      <c r="K7" s="1"/>
    </row>
    <row r="8" spans="1:13">
      <c r="A8" s="1">
        <v>42600</v>
      </c>
      <c r="B8">
        <v>4</v>
      </c>
      <c r="C8">
        <v>6.6273</v>
      </c>
      <c r="D8" s="25">
        <f si="0" t="shared"/>
        <v>3.2797073130301341E-3</v>
      </c>
      <c r="E8" s="1"/>
      <c r="F8" s="1"/>
      <c r="G8" s="1"/>
      <c r="H8" s="1"/>
      <c r="I8" s="1"/>
      <c r="J8" s="362" t="s">
        <v>287</v>
      </c>
      <c r="K8" s="1"/>
    </row>
    <row r="9" spans="1:13">
      <c r="A9" s="1">
        <v>42601</v>
      </c>
      <c r="B9">
        <v>5</v>
      </c>
      <c r="C9">
        <v>6.6211000000000002</v>
      </c>
      <c r="D9" s="25">
        <f si="0" t="shared"/>
        <v>-9.3596214676677509E-4</v>
      </c>
      <c r="E9" s="1"/>
      <c r="F9" s="1"/>
      <c r="G9" s="1"/>
      <c r="H9" s="1"/>
      <c r="I9" s="1"/>
      <c r="J9" s="363" t="s">
        <v>288</v>
      </c>
      <c r="K9" s="1"/>
    </row>
    <row r="10" spans="1:13">
      <c r="A10" s="1">
        <v>42604</v>
      </c>
      <c r="B10">
        <v>1</v>
      </c>
      <c r="C10">
        <v>6.6651999999999996</v>
      </c>
      <c r="D10" s="25">
        <f si="0" t="shared"/>
        <v>6.6384413949863537E-3</v>
      </c>
      <c r="E10" s="1"/>
      <c r="F10" s="1"/>
      <c r="G10" s="1"/>
      <c r="H10" s="1"/>
      <c r="I10" s="1"/>
      <c r="J10" s="364" t="s">
        <v>289</v>
      </c>
      <c r="K10" s="1"/>
    </row>
    <row r="11" spans="1:13">
      <c r="A11" s="1">
        <v>42605</v>
      </c>
      <c r="B11">
        <v>2</v>
      </c>
      <c r="C11">
        <v>6.6585999999999999</v>
      </c>
      <c r="D11" s="25">
        <f si="0" t="shared"/>
        <v>-9.9070843750680908E-4</v>
      </c>
      <c r="E11" s="1"/>
      <c r="F11" s="1"/>
      <c r="G11" s="1"/>
      <c r="H11" s="1"/>
      <c r="I11" s="1"/>
      <c r="J11" s="365" t="s">
        <v>290</v>
      </c>
      <c r="K11" s="1"/>
    </row>
    <row r="12" spans="1:13">
      <c r="A12" s="1">
        <v>42606</v>
      </c>
      <c r="B12">
        <v>3</v>
      </c>
      <c r="C12">
        <v>6.6420000000000003</v>
      </c>
      <c r="D12" s="25">
        <f si="0" t="shared"/>
        <v>-2.4961292902696227E-3</v>
      </c>
      <c r="E12" s="1"/>
      <c r="F12" s="1"/>
      <c r="G12" s="1"/>
      <c r="H12" s="1"/>
      <c r="I12" s="1"/>
      <c r="J12" s="366" t="s">
        <v>254</v>
      </c>
      <c r="K12" s="1"/>
    </row>
    <row r="13" spans="1:13">
      <c r="A13" s="1">
        <v>42607</v>
      </c>
      <c r="B13">
        <v>4</v>
      </c>
      <c r="C13">
        <v>6.6601999999999997</v>
      </c>
      <c r="D13" s="25">
        <f si="0" t="shared"/>
        <v>2.7363911768805154E-3</v>
      </c>
      <c r="J13" s="367" t="s">
        <v>254</v>
      </c>
    </row>
    <row r="14" spans="1:13">
      <c r="A14" s="1">
        <v>42608</v>
      </c>
      <c r="B14">
        <v>5</v>
      </c>
      <c r="C14">
        <v>6.6487999999999996</v>
      </c>
      <c r="D14" s="25">
        <f si="0" t="shared"/>
        <v>-1.7131268747559328E-3</v>
      </c>
      <c r="J14" s="368" t="s">
        <v>291</v>
      </c>
    </row>
    <row r="15" spans="1:13">
      <c r="A15" s="1">
        <v>42611</v>
      </c>
      <c r="B15" s="39">
        <f>WEEKDAY(A15,2)</f>
        <v>1</v>
      </c>
      <c r="C15">
        <v>6.6856</v>
      </c>
      <c r="D15" s="25">
        <f>LN(C15/C14)</f>
        <v>5.5195724484098539E-3</v>
      </c>
      <c r="J15" s="369" t="s">
        <v>292</v>
      </c>
    </row>
    <row r="16" spans="1:13">
      <c r="A16" s="1">
        <f>A15+1</f>
        <v>42612</v>
      </c>
      <c r="B16" s="39">
        <f ref="B16:B79" si="1" t="shared">WEEKDAY(A16,2)</f>
        <v>2</v>
      </c>
      <c r="C16">
        <v>6.6811999999999996</v>
      </c>
      <c r="D16" s="25">
        <f>LN(C16/C15)</f>
        <v>-6.5834757143398671E-4</v>
      </c>
      <c r="J16" s="370" t="s">
        <v>254</v>
      </c>
    </row>
    <row r="17" spans="1:4">
      <c r="A17" s="1">
        <f ref="A17:A19" si="2" t="shared">A16+1</f>
        <v>42613</v>
      </c>
      <c r="B17" s="39">
        <f si="1" t="shared"/>
        <v>3</v>
      </c>
      <c r="C17">
        <v>6.6908000000000003</v>
      </c>
      <c r="D17" s="25">
        <f ref="D17:D81" si="3" t="shared">LN(C17/C16)</f>
        <v>1.4358363220612804E-3</v>
      </c>
      <c r="J17" s="371" t="s">
        <v>254</v>
      </c>
    </row>
    <row r="18" spans="1:4">
      <c r="A18" s="1">
        <f si="2" t="shared"/>
        <v>42614</v>
      </c>
      <c r="B18" s="39">
        <f si="1" t="shared"/>
        <v>4</v>
      </c>
      <c r="C18">
        <v>6.6783999999999999</v>
      </c>
      <c r="D18" s="25">
        <f si="3" t="shared"/>
        <v>-1.8550105549720783E-3</v>
      </c>
      <c r="J18" s="372" t="s">
        <v>254</v>
      </c>
    </row>
    <row r="19" spans="1:4">
      <c r="A19" s="1">
        <f si="2" t="shared"/>
        <v>42615</v>
      </c>
      <c r="B19" s="39">
        <f si="1" t="shared"/>
        <v>5</v>
      </c>
      <c r="C19">
        <v>6.6726999999999999</v>
      </c>
      <c r="D19" s="25">
        <f si="3" t="shared"/>
        <v>-8.5386228045833358E-4</v>
      </c>
      <c r="J19" s="373" t="s">
        <v>254</v>
      </c>
    </row>
    <row r="20" spans="1:4">
      <c r="A20" s="1">
        <v>42618</v>
      </c>
      <c r="B20" s="39">
        <f si="1" t="shared"/>
        <v>1</v>
      </c>
      <c r="C20">
        <v>6.6872999999999996</v>
      </c>
      <c r="D20" s="25">
        <f si="3" t="shared"/>
        <v>2.1856296125730762E-3</v>
      </c>
      <c r="J20" s="374" t="s">
        <v>254</v>
      </c>
    </row>
    <row r="21" spans="1:4">
      <c r="A21" s="1">
        <v>42619</v>
      </c>
      <c r="B21" s="39">
        <f si="1" t="shared"/>
        <v>2</v>
      </c>
      <c r="C21">
        <v>6.6676000000000002</v>
      </c>
      <c r="D21" s="25">
        <f si="3" t="shared"/>
        <v>-2.9502301460633839E-3</v>
      </c>
      <c r="J21" s="375" t="s">
        <v>254</v>
      </c>
    </row>
    <row r="22" spans="1:4">
      <c r="A22" s="1">
        <v>42620</v>
      </c>
      <c r="B22" s="39">
        <f si="1" t="shared"/>
        <v>3</v>
      </c>
      <c r="C22">
        <v>6.6555</v>
      </c>
      <c r="D22" s="25">
        <f si="3" t="shared"/>
        <v>-1.8163945818591054E-3</v>
      </c>
      <c r="J22" s="376" t="s">
        <v>254</v>
      </c>
    </row>
    <row r="23" spans="1:4">
      <c r="A23" s="1">
        <v>42621</v>
      </c>
      <c r="B23" s="39">
        <f si="1" t="shared"/>
        <v>4</v>
      </c>
      <c r="C23">
        <v>6.6619999999999999</v>
      </c>
      <c r="D23" s="25">
        <f si="3" t="shared"/>
        <v>9.7615926655110681E-4</v>
      </c>
      <c r="J23" s="377" t="s">
        <v>254</v>
      </c>
    </row>
    <row r="24" spans="1:4">
      <c r="A24" s="1">
        <v>42622</v>
      </c>
      <c r="B24" s="39">
        <f si="1" t="shared"/>
        <v>5</v>
      </c>
      <c r="C24">
        <v>6.6684000000000001</v>
      </c>
      <c r="D24" s="25">
        <f si="3" t="shared"/>
        <v>9.6021132025102339E-4</v>
      </c>
      <c r="J24" s="378" t="s">
        <v>254</v>
      </c>
    </row>
    <row r="25" spans="1:4">
      <c r="A25" s="1">
        <v>42625</v>
      </c>
      <c r="B25" s="39">
        <f si="1" t="shared"/>
        <v>1</v>
      </c>
      <c r="C25">
        <v>6.6908000000000003</v>
      </c>
      <c r="D25" s="25">
        <f si="3" t="shared"/>
        <v>3.3534973639777485E-3</v>
      </c>
      <c r="J25" s="379" t="s">
        <v>254</v>
      </c>
    </row>
    <row r="26" spans="1:4">
      <c r="A26" s="1">
        <v>42626</v>
      </c>
      <c r="B26" s="39">
        <f si="1" t="shared"/>
        <v>2</v>
      </c>
      <c r="C26">
        <v>6.6726000000000001</v>
      </c>
      <c r="D26" s="25">
        <f si="3" t="shared"/>
        <v>-2.7238593850024157E-3</v>
      </c>
      <c r="J26" s="380" t="s">
        <v>254</v>
      </c>
    </row>
    <row r="27" spans="1:4">
      <c r="A27" s="1">
        <v>42627</v>
      </c>
      <c r="B27" s="39">
        <f si="1" t="shared"/>
        <v>3</v>
      </c>
      <c r="C27">
        <v>6.6894999999999998</v>
      </c>
      <c r="D27" s="25">
        <f si="3" t="shared"/>
        <v>2.5295438608226302E-3</v>
      </c>
      <c r="J27" s="381" t="s">
        <v>254</v>
      </c>
    </row>
    <row r="28" spans="1:4">
      <c r="A28" s="1">
        <v>42632</v>
      </c>
      <c r="B28" s="39">
        <f si="1" t="shared"/>
        <v>1</v>
      </c>
      <c r="C28">
        <v>6.6786000000000003</v>
      </c>
      <c r="D28" s="25">
        <f si="3" t="shared"/>
        <v>-1.6307481864387878E-3</v>
      </c>
      <c r="J28" s="382" t="s">
        <v>254</v>
      </c>
    </row>
    <row r="29" spans="1:4">
      <c r="A29" s="1">
        <v>42633</v>
      </c>
      <c r="B29" s="39">
        <f si="1" t="shared"/>
        <v>2</v>
      </c>
      <c r="C29">
        <v>6.6595000000000004</v>
      </c>
      <c r="D29" s="25">
        <f si="3" t="shared"/>
        <v>-2.8639780861498669E-3</v>
      </c>
      <c r="J29" s="383" t="s">
        <v>254</v>
      </c>
    </row>
    <row r="30" spans="1:4">
      <c r="A30" s="1">
        <v>42634</v>
      </c>
      <c r="B30" s="39">
        <f si="1" t="shared"/>
        <v>3</v>
      </c>
      <c r="C30">
        <v>6.6738</v>
      </c>
      <c r="D30" s="25">
        <f si="3" t="shared"/>
        <v>2.1450061849532767E-3</v>
      </c>
      <c r="J30" s="384" t="s">
        <v>254</v>
      </c>
    </row>
    <row r="31" spans="1:4">
      <c r="A31" s="1">
        <v>42635</v>
      </c>
      <c r="B31" s="39">
        <f si="1" t="shared"/>
        <v>4</v>
      </c>
      <c r="C31">
        <v>6.6513</v>
      </c>
      <c r="D31" s="25">
        <f si="3" t="shared"/>
        <v>-3.3770885597645293E-3</v>
      </c>
      <c r="J31" s="385" t="s">
        <v>254</v>
      </c>
    </row>
    <row r="32" spans="1:4">
      <c r="A32" s="1">
        <v>42636</v>
      </c>
      <c r="B32" s="39">
        <f si="1" t="shared"/>
        <v>5</v>
      </c>
      <c r="C32">
        <v>6.6669999999999998</v>
      </c>
      <c r="D32" s="25">
        <f si="3" t="shared"/>
        <v>2.3576593517860142E-3</v>
      </c>
      <c r="J32" s="386" t="s">
        <v>254</v>
      </c>
    </row>
    <row r="33" spans="1:4">
      <c r="A33" s="1">
        <v>42639</v>
      </c>
      <c r="B33" s="41">
        <f si="1" t="shared"/>
        <v>1</v>
      </c>
      <c r="C33">
        <v>6.6744000000000003</v>
      </c>
      <c r="D33" s="25">
        <f si="3" t="shared"/>
        <v>1.1093289698048067E-3</v>
      </c>
      <c r="J33" s="387" t="s">
        <v>254</v>
      </c>
    </row>
    <row r="34" spans="1:4">
      <c r="A34" s="1">
        <v>42640</v>
      </c>
      <c r="B34" s="41">
        <f si="1" t="shared"/>
        <v>2</v>
      </c>
      <c r="C34">
        <v>6.6646000000000001</v>
      </c>
      <c r="D34" s="25">
        <f si="3" t="shared"/>
        <v>-1.4693757797791577E-3</v>
      </c>
      <c r="J34" s="388" t="s">
        <v>254</v>
      </c>
    </row>
    <row r="35" spans="1:4">
      <c r="A35" s="1">
        <v>42641</v>
      </c>
      <c r="B35" s="41">
        <f si="1" t="shared"/>
        <v>3</v>
      </c>
      <c r="C35">
        <v>6.6680999999999999</v>
      </c>
      <c r="D35" s="25">
        <f si="3" t="shared"/>
        <v>5.2502495074485938E-4</v>
      </c>
      <c r="J35" s="389" t="s">
        <v>254</v>
      </c>
    </row>
    <row r="36" spans="1:4">
      <c r="A36" s="1">
        <v>42642</v>
      </c>
      <c r="B36" s="41">
        <f si="1" t="shared"/>
        <v>4</v>
      </c>
      <c r="C36">
        <v>6.67</v>
      </c>
      <c r="D36" s="25">
        <f si="3" t="shared"/>
        <v>2.8489815083886685E-4</v>
      </c>
      <c r="J36" s="390" t="s">
        <v>257</v>
      </c>
    </row>
    <row r="37" spans="1:4">
      <c r="A37" s="1">
        <v>42643</v>
      </c>
      <c r="B37" s="41">
        <f si="1" t="shared"/>
        <v>5</v>
      </c>
      <c r="C37">
        <v>6.6778000000000004</v>
      </c>
      <c r="D37" s="25">
        <f si="3" t="shared"/>
        <v>1.168732058894714E-3</v>
      </c>
      <c r="J37" s="391" t="s">
        <v>258</v>
      </c>
    </row>
    <row r="38" spans="1:4">
      <c r="A38" s="1">
        <v>42653</v>
      </c>
      <c r="B38" s="41">
        <f si="1" t="shared"/>
        <v>1</v>
      </c>
      <c r="C38">
        <v>6.7008000000000001</v>
      </c>
      <c r="D38" s="25">
        <f si="3" t="shared"/>
        <v>3.4383302675989329E-3</v>
      </c>
      <c r="J38" s="392" t="s">
        <v>259</v>
      </c>
    </row>
    <row r="39" spans="1:4">
      <c r="A39" s="1">
        <v>42654</v>
      </c>
      <c r="B39" s="41">
        <f si="1" t="shared"/>
        <v>2</v>
      </c>
      <c r="C39">
        <v>6.7098000000000004</v>
      </c>
      <c r="D39" s="25">
        <f si="3" t="shared"/>
        <v>1.3422220260347485E-3</v>
      </c>
    </row>
    <row r="40" spans="1:4">
      <c r="A40" s="1">
        <v>42655</v>
      </c>
      <c r="B40" s="41">
        <f si="1" t="shared"/>
        <v>3</v>
      </c>
      <c r="C40">
        <v>6.7257999999999996</v>
      </c>
      <c r="D40" s="25">
        <f si="3" t="shared"/>
        <v>2.3817332405751805E-3</v>
      </c>
    </row>
    <row r="41" spans="1:4">
      <c r="A41" s="1">
        <v>42656</v>
      </c>
      <c r="B41" s="41">
        <f si="1" t="shared"/>
        <v>4</v>
      </c>
      <c r="C41">
        <v>6.7295999999999996</v>
      </c>
      <c r="D41" s="25">
        <f si="3" t="shared"/>
        <v>5.6482900560764161E-4</v>
      </c>
    </row>
    <row r="42" spans="1:4">
      <c r="A42" s="1">
        <v>42657</v>
      </c>
      <c r="B42" s="41">
        <f si="1" t="shared"/>
        <v>5</v>
      </c>
      <c r="C42">
        <v>6.7157</v>
      </c>
      <c r="D42" s="25">
        <f si="3" t="shared"/>
        <v>-2.0676377547574759E-3</v>
      </c>
    </row>
    <row r="43" spans="1:4">
      <c r="A43" s="1">
        <v>42660</v>
      </c>
      <c r="B43" s="41">
        <f si="1" t="shared"/>
        <v>1</v>
      </c>
      <c r="C43">
        <v>6.7378999999999998</v>
      </c>
      <c r="D43" s="25">
        <f si="3" t="shared"/>
        <v>3.300234903574388E-3</v>
      </c>
    </row>
    <row r="44" spans="1:4">
      <c r="A44" s="1">
        <v>42661</v>
      </c>
      <c r="B44" s="41">
        <f si="1" t="shared"/>
        <v>2</v>
      </c>
      <c r="C44">
        <v>6.7302999999999997</v>
      </c>
      <c r="D44" s="25">
        <f si="3" t="shared"/>
        <v>-1.1285844888965701E-3</v>
      </c>
    </row>
    <row r="45" spans="1:4">
      <c r="A45" s="1">
        <v>42662</v>
      </c>
      <c r="B45" s="41">
        <f si="1" t="shared"/>
        <v>3</v>
      </c>
      <c r="C45">
        <v>6.7325999999999997</v>
      </c>
      <c r="D45" s="25">
        <f si="3" t="shared"/>
        <v>3.4167973057463796E-4</v>
      </c>
    </row>
    <row r="46" spans="1:4">
      <c r="A46" s="1">
        <v>42663</v>
      </c>
      <c r="B46" s="41">
        <f si="1" t="shared"/>
        <v>4</v>
      </c>
      <c r="C46">
        <v>6.7310999999999996</v>
      </c>
      <c r="D46" s="25">
        <f si="3" t="shared"/>
        <v>-2.2282136503433826E-4</v>
      </c>
    </row>
    <row r="47" spans="1:4">
      <c r="A47" s="1">
        <v>42664</v>
      </c>
      <c r="B47" s="41">
        <f si="1" t="shared"/>
        <v>5</v>
      </c>
      <c r="C47">
        <v>6.7557999999999998</v>
      </c>
      <c r="D47" s="25">
        <f si="3" t="shared"/>
        <v>3.6628176400912331E-3</v>
      </c>
    </row>
    <row r="48" spans="1:4">
      <c r="A48" s="1">
        <v>42667</v>
      </c>
      <c r="B48" s="41">
        <f si="1" t="shared"/>
        <v>1</v>
      </c>
      <c r="C48">
        <v>6.7690000000000001</v>
      </c>
      <c r="D48" s="25">
        <f si="3" t="shared"/>
        <v>1.9519703346751827E-3</v>
      </c>
    </row>
    <row r="49" spans="1:4">
      <c r="A49" s="1">
        <v>42668</v>
      </c>
      <c r="B49" s="41">
        <f si="1" t="shared"/>
        <v>2</v>
      </c>
      <c r="C49">
        <v>6.7744</v>
      </c>
      <c r="D49" s="25">
        <f si="3" t="shared"/>
        <v>7.9743643193844031E-4</v>
      </c>
    </row>
    <row r="50" spans="1:4">
      <c r="A50" s="1">
        <v>42669</v>
      </c>
      <c r="B50" s="41">
        <f si="1" t="shared"/>
        <v>3</v>
      </c>
      <c r="C50">
        <v>6.7705000000000002</v>
      </c>
      <c r="D50" s="25">
        <f si="3" t="shared"/>
        <v>-5.7586251766721965E-4</v>
      </c>
    </row>
    <row r="51" spans="1:4">
      <c r="A51" s="1">
        <v>42670</v>
      </c>
      <c r="B51" s="41">
        <f si="1" t="shared"/>
        <v>4</v>
      </c>
      <c r="C51">
        <v>6.7736000000000001</v>
      </c>
      <c r="D51" s="25">
        <f si="3" t="shared"/>
        <v>4.5776390518873574E-4</v>
      </c>
    </row>
    <row r="52" spans="1:4">
      <c r="A52" s="1">
        <v>42671</v>
      </c>
      <c r="B52" s="41">
        <f si="1" t="shared"/>
        <v>5</v>
      </c>
      <c r="C52">
        <v>6.7858000000000001</v>
      </c>
      <c r="D52" s="25">
        <f si="3" t="shared"/>
        <v>1.7994901385215293E-3</v>
      </c>
    </row>
    <row r="53" spans="1:4">
      <c r="A53" s="1">
        <v>42674</v>
      </c>
      <c r="B53" s="41">
        <f si="1" t="shared"/>
        <v>1</v>
      </c>
      <c r="C53">
        <v>6.7641</v>
      </c>
      <c r="D53" s="25">
        <f si="3" t="shared"/>
        <v>-3.2029784060128175E-3</v>
      </c>
    </row>
    <row r="54" spans="1:4">
      <c r="A54" s="1">
        <f>A53+1</f>
        <v>42675</v>
      </c>
      <c r="B54" s="41">
        <f si="1" t="shared"/>
        <v>2</v>
      </c>
      <c r="C54">
        <v>6.7733999999999996</v>
      </c>
      <c r="D54" s="25">
        <f si="3" t="shared"/>
        <v>1.3739614349800216E-3</v>
      </c>
    </row>
    <row r="55" spans="1:4">
      <c r="A55" s="1">
        <f ref="A55:A57" si="4" t="shared">A54+1</f>
        <v>42676</v>
      </c>
      <c r="B55" s="41">
        <f si="1" t="shared"/>
        <v>3</v>
      </c>
      <c r="C55">
        <v>6.7561999999999998</v>
      </c>
      <c r="D55" s="25">
        <f si="3" t="shared"/>
        <v>-2.5425746904637189E-3</v>
      </c>
    </row>
    <row r="56" spans="1:4">
      <c r="A56" s="1">
        <f si="4" t="shared"/>
        <v>42677</v>
      </c>
      <c r="B56" s="41">
        <f si="1" t="shared"/>
        <v>4</v>
      </c>
      <c r="C56">
        <v>6.7491000000000003</v>
      </c>
      <c r="D56" s="25">
        <f si="3" t="shared"/>
        <v>-1.051439161529376E-3</v>
      </c>
    </row>
    <row r="57" spans="1:4">
      <c r="A57" s="1">
        <f si="4" t="shared"/>
        <v>42678</v>
      </c>
      <c r="B57" s="41">
        <f si="1" t="shared"/>
        <v>5</v>
      </c>
      <c r="C57">
        <v>6.7514000000000003</v>
      </c>
      <c r="D57" s="25">
        <f si="3" t="shared"/>
        <v>3.407281244771804E-4</v>
      </c>
    </row>
    <row r="58" spans="1:4">
      <c r="A58" s="1">
        <v>42681</v>
      </c>
      <c r="B58" s="41">
        <f si="1" t="shared"/>
        <v>1</v>
      </c>
      <c r="C58">
        <v>6.7725</v>
      </c>
      <c r="D58" s="25">
        <f si="3" t="shared"/>
        <v>3.1204041912098759E-3</v>
      </c>
    </row>
    <row r="59" spans="1:4">
      <c r="A59" s="1">
        <v>42682</v>
      </c>
      <c r="B59" s="41">
        <f si="1" t="shared"/>
        <v>2</v>
      </c>
      <c r="C59">
        <v>6.7816999999999998</v>
      </c>
      <c r="D59" s="25">
        <f si="3" t="shared"/>
        <v>1.3575130089338234E-3</v>
      </c>
    </row>
    <row r="60" spans="1:4">
      <c r="A60" s="1">
        <v>42683</v>
      </c>
      <c r="B60" s="41">
        <f si="1" t="shared"/>
        <v>3</v>
      </c>
      <c r="C60">
        <v>6.7831999999999999</v>
      </c>
      <c r="D60" s="25">
        <f si="3" t="shared"/>
        <v>2.2115902160924951E-4</v>
      </c>
    </row>
    <row r="61" spans="1:4">
      <c r="A61" s="1">
        <v>42684</v>
      </c>
      <c r="B61" s="41">
        <f si="1" t="shared"/>
        <v>4</v>
      </c>
      <c r="C61">
        <v>6.7885</v>
      </c>
      <c r="D61" s="25">
        <f si="3" t="shared"/>
        <v>7.8103705054261582E-4</v>
      </c>
    </row>
    <row r="62" spans="1:4">
      <c r="A62" s="1">
        <v>42685</v>
      </c>
      <c r="B62" s="41">
        <f si="1" t="shared"/>
        <v>5</v>
      </c>
      <c r="C62">
        <v>6.8114999999999997</v>
      </c>
      <c r="D62" s="25">
        <f si="3" t="shared"/>
        <v>3.3823561657794834E-3</v>
      </c>
    </row>
    <row r="63" spans="1:4">
      <c r="A63" s="1">
        <v>42688</v>
      </c>
      <c r="B63" s="41">
        <f si="1" t="shared"/>
        <v>1</v>
      </c>
      <c r="C63">
        <v>6.8291000000000004</v>
      </c>
      <c r="D63" s="25">
        <f si="3" t="shared"/>
        <v>2.5805330801805097E-3</v>
      </c>
    </row>
    <row r="64" spans="1:4">
      <c r="A64" s="1">
        <v>42689</v>
      </c>
      <c r="B64" s="41">
        <f si="1" t="shared"/>
        <v>2</v>
      </c>
      <c r="C64">
        <v>6.8494999999999999</v>
      </c>
      <c r="D64" s="25">
        <f si="3" t="shared"/>
        <v>2.9827636051482664E-3</v>
      </c>
    </row>
    <row r="65" spans="1:4">
      <c r="A65" s="1">
        <v>42690</v>
      </c>
      <c r="B65" s="41">
        <f si="1" t="shared"/>
        <v>3</v>
      </c>
      <c r="C65">
        <v>6.8592000000000004</v>
      </c>
      <c r="D65" s="25">
        <f si="3" t="shared"/>
        <v>1.4151599522683942E-3</v>
      </c>
    </row>
    <row r="66" spans="1:4">
      <c r="A66" s="1">
        <v>42691</v>
      </c>
      <c r="B66" s="41">
        <f si="1" t="shared"/>
        <v>4</v>
      </c>
      <c r="C66">
        <v>6.8692000000000002</v>
      </c>
      <c r="D66" s="25">
        <f si="3" t="shared"/>
        <v>1.4568342659942997E-3</v>
      </c>
    </row>
    <row r="67" spans="1:4">
      <c r="A67" s="1">
        <v>42692</v>
      </c>
      <c r="B67" s="41">
        <f si="1" t="shared"/>
        <v>5</v>
      </c>
      <c r="C67">
        <v>6.8795999999999999</v>
      </c>
      <c r="D67" s="25">
        <f si="3" t="shared"/>
        <v>1.5128595926304088E-3</v>
      </c>
    </row>
    <row r="68" spans="1:4">
      <c r="A68" s="1">
        <v>42695</v>
      </c>
      <c r="B68" s="41">
        <f si="1" t="shared"/>
        <v>1</v>
      </c>
      <c r="C68">
        <v>6.8985000000000003</v>
      </c>
      <c r="D68" s="25">
        <f si="3" t="shared"/>
        <v>2.7434859457508339E-3</v>
      </c>
    </row>
    <row r="69" spans="1:4">
      <c r="A69" s="1">
        <v>42696</v>
      </c>
      <c r="B69" s="41">
        <f si="1" t="shared"/>
        <v>2</v>
      </c>
      <c r="C69">
        <v>6.8779000000000003</v>
      </c>
      <c r="D69" s="25">
        <f si="3" t="shared"/>
        <v>-2.9906238717769804E-3</v>
      </c>
    </row>
    <row r="70" spans="1:4">
      <c r="A70" s="1">
        <v>42697</v>
      </c>
      <c r="B70" s="41">
        <f si="1" t="shared"/>
        <v>3</v>
      </c>
      <c r="C70">
        <v>6.8903999999999996</v>
      </c>
      <c r="D70" s="25">
        <f si="3" t="shared"/>
        <v>1.8157656986525119E-3</v>
      </c>
    </row>
    <row r="71" spans="1:4">
      <c r="A71" s="1">
        <v>42698</v>
      </c>
      <c r="B71" s="41">
        <f si="1" t="shared"/>
        <v>4</v>
      </c>
      <c r="C71">
        <v>6.9085000000000001</v>
      </c>
      <c r="D71" s="25">
        <f si="3" t="shared"/>
        <v>2.6233990217603732E-3</v>
      </c>
    </row>
    <row r="72" spans="1:4">
      <c r="A72" s="1">
        <v>42699</v>
      </c>
      <c r="B72" s="41">
        <f si="1" t="shared"/>
        <v>5</v>
      </c>
      <c r="C72">
        <v>6.9168000000000003</v>
      </c>
      <c r="D72" s="25">
        <f si="3" t="shared"/>
        <v>1.2006974166432114E-3</v>
      </c>
    </row>
    <row r="73" spans="1:4">
      <c r="A73" s="1">
        <v>42702</v>
      </c>
      <c r="B73" s="41">
        <f si="1" t="shared"/>
        <v>1</v>
      </c>
      <c r="C73">
        <v>6.9042000000000003</v>
      </c>
      <c r="D73" s="25">
        <f si="3" t="shared"/>
        <v>-1.8233128558994398E-3</v>
      </c>
    </row>
    <row r="74" spans="1:4">
      <c r="A74" s="1">
        <v>42703</v>
      </c>
      <c r="B74" s="41">
        <f si="1" t="shared"/>
        <v>2</v>
      </c>
      <c r="C74">
        <v>6.8888999999999996</v>
      </c>
      <c r="D74" s="25">
        <f si="3" t="shared"/>
        <v>-2.2185014645336922E-3</v>
      </c>
    </row>
    <row r="75" spans="1:4">
      <c r="A75" s="1">
        <v>42704</v>
      </c>
      <c r="B75" s="41">
        <f si="1" t="shared"/>
        <v>3</v>
      </c>
      <c r="C75">
        <v>6.8864999999999998</v>
      </c>
      <c r="D75" s="25">
        <f si="3" t="shared"/>
        <v>-3.4844723554780337E-4</v>
      </c>
    </row>
    <row r="76" spans="1:4">
      <c r="A76" s="1">
        <v>42705</v>
      </c>
      <c r="B76" s="41">
        <f si="1" t="shared"/>
        <v>4</v>
      </c>
      <c r="C76">
        <v>6.8958000000000004</v>
      </c>
      <c r="D76" s="25">
        <f si="3" t="shared"/>
        <v>1.3495572453815451E-3</v>
      </c>
    </row>
    <row r="77" spans="1:4">
      <c r="A77" s="1">
        <v>42706</v>
      </c>
      <c r="B77" s="41">
        <f si="1" t="shared"/>
        <v>5</v>
      </c>
      <c r="C77">
        <v>6.8794000000000004</v>
      </c>
      <c r="D77" s="25">
        <f si="3" t="shared"/>
        <v>-2.3810917806565799E-3</v>
      </c>
    </row>
    <row r="78" spans="1:4">
      <c r="A78" s="1">
        <v>42709</v>
      </c>
      <c r="B78" s="41">
        <f si="1" t="shared"/>
        <v>1</v>
      </c>
      <c r="C78">
        <v>6.8869999999999996</v>
      </c>
      <c r="D78" s="25">
        <f si="3" t="shared"/>
        <v>1.1041377225865642E-3</v>
      </c>
    </row>
    <row r="79" spans="1:4">
      <c r="A79" s="1">
        <v>42710</v>
      </c>
      <c r="B79" s="41">
        <f si="1" t="shared"/>
        <v>2</v>
      </c>
      <c r="C79">
        <v>6.8574999999999999</v>
      </c>
      <c r="D79" s="25">
        <f si="3" t="shared"/>
        <v>-4.2926327329398982E-3</v>
      </c>
    </row>
    <row r="80" spans="1:4">
      <c r="A80" s="1">
        <v>42711</v>
      </c>
      <c r="B80" s="41">
        <f ref="B80:B143" si="5" t="shared">WEEKDAY(A80,2)</f>
        <v>3</v>
      </c>
      <c r="C80">
        <v>6.8807999999999998</v>
      </c>
      <c r="D80" s="25">
        <f si="3" t="shared"/>
        <v>3.3919804255114054E-3</v>
      </c>
    </row>
    <row r="81" spans="1:4">
      <c r="A81" s="1">
        <v>42712</v>
      </c>
      <c r="B81" s="41">
        <f si="5" t="shared"/>
        <v>4</v>
      </c>
      <c r="C81">
        <v>6.8731</v>
      </c>
      <c r="D81" s="25">
        <f si="3" t="shared"/>
        <v>-1.1196825343284451E-3</v>
      </c>
    </row>
    <row r="82" spans="1:4">
      <c r="A82" s="1">
        <v>42713</v>
      </c>
      <c r="B82" s="41">
        <f si="5" t="shared"/>
        <v>5</v>
      </c>
      <c r="C82">
        <v>6.8971999999999998</v>
      </c>
      <c r="D82" s="25">
        <f ref="D82:D109" si="6" t="shared">LN(C82/C81)</f>
        <v>3.500290423035274E-3</v>
      </c>
    </row>
    <row r="83" spans="1:4">
      <c r="A83" s="1">
        <v>42716</v>
      </c>
      <c r="B83" s="41">
        <f si="5" t="shared"/>
        <v>1</v>
      </c>
      <c r="C83">
        <v>6.9085999999999999</v>
      </c>
      <c r="D83" s="25">
        <f si="6" t="shared"/>
        <v>1.6514801881842684E-3</v>
      </c>
    </row>
    <row r="84" spans="1:4">
      <c r="A84" s="1">
        <v>42717</v>
      </c>
      <c r="B84" s="41">
        <f si="5" t="shared"/>
        <v>2</v>
      </c>
      <c r="C84">
        <v>6.8933999999999997</v>
      </c>
      <c r="D84" s="25">
        <f si="6" t="shared"/>
        <v>-2.2025802267867591E-3</v>
      </c>
    </row>
    <row r="85" spans="1:4">
      <c r="A85" s="1">
        <v>42718</v>
      </c>
      <c r="B85" s="41">
        <f si="5" t="shared"/>
        <v>3</v>
      </c>
      <c r="C85">
        <v>6.9028</v>
      </c>
      <c r="D85" s="25">
        <f si="6" t="shared"/>
        <v>1.3626942860498045E-3</v>
      </c>
    </row>
    <row r="86" spans="1:4">
      <c r="A86" s="1">
        <v>42719</v>
      </c>
      <c r="B86" s="41">
        <f si="5" t="shared"/>
        <v>4</v>
      </c>
      <c r="C86">
        <v>6.9288999999999996</v>
      </c>
      <c r="D86" s="25">
        <f si="6" t="shared"/>
        <v>3.7739440528300628E-3</v>
      </c>
    </row>
    <row r="87" spans="1:4">
      <c r="A87" s="1">
        <v>42720</v>
      </c>
      <c r="B87" s="41">
        <f si="5" t="shared"/>
        <v>5</v>
      </c>
      <c r="C87">
        <v>6.9508000000000001</v>
      </c>
      <c r="D87" s="25">
        <f si="6" t="shared"/>
        <v>3.1556904218456362E-3</v>
      </c>
    </row>
    <row r="88" spans="1:4">
      <c r="A88" s="1">
        <v>42723</v>
      </c>
      <c r="B88" s="41">
        <f si="5" t="shared"/>
        <v>1</v>
      </c>
      <c r="C88">
        <v>6.9311999999999996</v>
      </c>
      <c r="D88" s="25">
        <f si="6" t="shared"/>
        <v>-2.8238024814825897E-3</v>
      </c>
    </row>
    <row r="89" spans="1:4">
      <c r="A89" s="1">
        <v>42724</v>
      </c>
      <c r="B89" s="41">
        <f si="5" t="shared"/>
        <v>2</v>
      </c>
      <c r="C89">
        <v>6.9467999999999996</v>
      </c>
      <c r="D89" s="25">
        <f si="6" t="shared"/>
        <v>2.2481635063425374E-3</v>
      </c>
    </row>
    <row r="90" spans="1:4">
      <c r="A90" s="1">
        <v>42725</v>
      </c>
      <c r="B90" s="41">
        <f si="5" t="shared"/>
        <v>3</v>
      </c>
      <c r="C90">
        <v>6.9489000000000001</v>
      </c>
      <c r="D90" s="25">
        <f si="6" t="shared"/>
        <v>3.0225177803032687E-4</v>
      </c>
    </row>
    <row r="91" spans="1:4">
      <c r="A91" s="1">
        <v>42726</v>
      </c>
      <c r="B91" s="41">
        <f si="5" t="shared"/>
        <v>4</v>
      </c>
      <c r="C91">
        <v>6.9435000000000002</v>
      </c>
      <c r="D91" s="25">
        <f si="6" t="shared"/>
        <v>-7.7740351155459043E-4</v>
      </c>
    </row>
    <row r="92" spans="1:4">
      <c r="A92" s="1">
        <v>42727</v>
      </c>
      <c r="B92" s="41">
        <f si="5" t="shared"/>
        <v>5</v>
      </c>
      <c r="C92">
        <v>6.9462999999999999</v>
      </c>
      <c r="D92" s="25">
        <f si="6" t="shared"/>
        <v>4.0317355727614732E-4</v>
      </c>
    </row>
    <row r="93" spans="1:4">
      <c r="A93" s="1">
        <v>42730</v>
      </c>
      <c r="B93" s="41">
        <f>WEEKDAY(A93,2)</f>
        <v>1</v>
      </c>
      <c r="C93">
        <v>6.9459</v>
      </c>
      <c r="D93" s="25">
        <f si="6" t="shared"/>
        <v>-5.7586271448839555E-5</v>
      </c>
    </row>
    <row r="94" spans="1:4">
      <c r="A94" s="1">
        <v>42731</v>
      </c>
      <c r="B94" s="41">
        <f si="5" t="shared"/>
        <v>2</v>
      </c>
      <c r="C94">
        <v>6.9462000000000002</v>
      </c>
      <c r="D94" s="25">
        <f si="6" t="shared"/>
        <v>4.3190014475315388E-5</v>
      </c>
    </row>
    <row r="95" spans="1:4">
      <c r="A95" s="1">
        <v>42732</v>
      </c>
      <c r="B95" s="41">
        <f si="5" t="shared"/>
        <v>3</v>
      </c>
      <c r="C95">
        <v>6.9494999999999996</v>
      </c>
      <c r="D95" s="25">
        <f si="6" t="shared"/>
        <v>4.7496708507488368E-4</v>
      </c>
    </row>
    <row r="96" spans="1:4">
      <c r="A96" s="1">
        <v>42733</v>
      </c>
      <c r="B96" s="41">
        <f si="5" t="shared"/>
        <v>4</v>
      </c>
      <c r="C96">
        <v>6.9497</v>
      </c>
      <c r="D96" s="25">
        <f si="6" t="shared"/>
        <v>2.8778634743575075E-5</v>
      </c>
    </row>
    <row r="97" spans="1:13">
      <c r="A97" s="1">
        <v>42734</v>
      </c>
      <c r="B97" s="41">
        <f si="5" t="shared"/>
        <v>5</v>
      </c>
      <c r="C97">
        <v>6.9370000000000003</v>
      </c>
      <c r="D97" s="25">
        <f si="6" t="shared"/>
        <v>-1.8290887742549232E-3</v>
      </c>
    </row>
    <row r="98" spans="1:13">
      <c r="A98" s="1">
        <v>42738</v>
      </c>
      <c r="B98" s="41">
        <f si="5" t="shared"/>
        <v>2</v>
      </c>
      <c r="C98">
        <v>6.9497999999999998</v>
      </c>
      <c r="D98" s="25">
        <f si="6" t="shared"/>
        <v>1.8434777810540457E-3</v>
      </c>
      <c r="H98">
        <v>6.9659500000000003</v>
      </c>
      <c r="I98" s="25" t="e">
        <f ref="I98:K114" si="7" t="shared">LN(H98/H97)</f>
        <v>#DIV/0!</v>
      </c>
      <c r="J98">
        <v>6.9688749999999997</v>
      </c>
      <c r="K98" s="25" t="e">
        <f si="7" t="shared"/>
        <v>#DIV/0!</v>
      </c>
      <c r="L98">
        <v>6.9591000000000003</v>
      </c>
      <c r="M98" s="25" t="e">
        <f ref="M98:M124" si="8" t="shared">LN(L98/L97)</f>
        <v>#DIV/0!</v>
      </c>
    </row>
    <row r="99" spans="1:13">
      <c r="A99" s="1">
        <v>42739</v>
      </c>
      <c r="B99" s="41">
        <f si="5" t="shared"/>
        <v>3</v>
      </c>
      <c r="C99">
        <v>6.9526000000000003</v>
      </c>
      <c r="D99" s="25">
        <f si="6" t="shared"/>
        <v>4.0280815367989774E-4</v>
      </c>
      <c r="H99">
        <v>6.9411250000000004</v>
      </c>
      <c r="I99" s="25">
        <f si="7" t="shared"/>
        <v>-3.5701290699752331E-3</v>
      </c>
      <c r="J99">
        <v>6.9242499999999998</v>
      </c>
      <c r="K99" s="25">
        <f si="7" t="shared"/>
        <v>-6.4240627601687963E-3</v>
      </c>
      <c r="L99">
        <v>6.8664750000000003</v>
      </c>
      <c r="M99" s="25">
        <f si="8" t="shared"/>
        <v>-1.3399281523695229E-2</v>
      </c>
    </row>
    <row r="100" spans="1:13">
      <c r="A100" s="1">
        <v>42740</v>
      </c>
      <c r="B100" s="41">
        <f si="5" t="shared"/>
        <v>4</v>
      </c>
      <c r="C100">
        <v>6.9306999999999999</v>
      </c>
      <c r="D100" s="25">
        <f si="6" t="shared"/>
        <v>-3.1548721362529572E-3</v>
      </c>
      <c r="H100">
        <v>6.8296000000000001</v>
      </c>
      <c r="I100" s="25">
        <f si="7" t="shared"/>
        <v>-1.6197758413758659E-2</v>
      </c>
      <c r="J100">
        <v>6.8261250000000002</v>
      </c>
      <c r="K100" s="25">
        <f si="7" t="shared"/>
        <v>-1.427258030704876E-2</v>
      </c>
      <c r="L100">
        <v>6.7956000000000003</v>
      </c>
      <c r="M100" s="25">
        <f si="8" t="shared"/>
        <v>-1.0375530190879421E-2</v>
      </c>
    </row>
    <row r="101" spans="1:13">
      <c r="A101" s="1">
        <v>42741</v>
      </c>
      <c r="B101" s="41">
        <f si="5" t="shared"/>
        <v>5</v>
      </c>
      <c r="C101">
        <v>6.8667999999999996</v>
      </c>
      <c r="D101" s="25">
        <f si="6" t="shared"/>
        <v>-9.2626137870081126E-3</v>
      </c>
      <c r="H101">
        <v>6.8109999999999999</v>
      </c>
      <c r="I101" s="25">
        <f si="7" t="shared"/>
        <v>-2.7271544547783468E-3</v>
      </c>
      <c r="J101">
        <v>6.858625</v>
      </c>
      <c r="K101" s="25">
        <f si="7" t="shared"/>
        <v>4.7498216777303462E-3</v>
      </c>
      <c r="L101">
        <v>6.849075</v>
      </c>
      <c r="M101" s="25">
        <f si="8" t="shared"/>
        <v>7.8382627339124641E-3</v>
      </c>
    </row>
    <row r="102" spans="1:13">
      <c r="A102" s="1">
        <v>42744</v>
      </c>
      <c r="B102" s="41">
        <f si="5" t="shared"/>
        <v>1</v>
      </c>
      <c r="C102">
        <v>6.9261999999999997</v>
      </c>
      <c r="D102" s="25">
        <f si="6" t="shared"/>
        <v>8.6131178451753429E-3</v>
      </c>
      <c r="H102">
        <v>6.8860999999999999</v>
      </c>
      <c r="I102" s="25">
        <f si="7" t="shared"/>
        <v>1.0965934770699398E-2</v>
      </c>
      <c r="J102">
        <v>6.8779250000000003</v>
      </c>
      <c r="K102" s="25">
        <f si="7" t="shared"/>
        <v>2.81002328820116E-3</v>
      </c>
      <c r="L102">
        <v>6.8808249999999997</v>
      </c>
      <c r="M102" s="25">
        <f si="8" t="shared"/>
        <v>4.6249508874509791E-3</v>
      </c>
    </row>
    <row r="103" spans="1:13">
      <c r="A103" s="1">
        <v>42745</v>
      </c>
      <c r="B103" s="41">
        <f si="5" t="shared"/>
        <v>2</v>
      </c>
      <c r="C103">
        <v>6.9234</v>
      </c>
      <c r="D103" s="25">
        <f si="6" t="shared"/>
        <v>-4.0434381327228506E-4</v>
      </c>
      <c r="H103">
        <v>6.8760000000000003</v>
      </c>
      <c r="I103" s="25">
        <f si="7" t="shared"/>
        <v>-1.4677995092778225E-3</v>
      </c>
      <c r="J103">
        <v>6.8896249999999997</v>
      </c>
      <c r="K103" s="25">
        <f si="7" t="shared"/>
        <v>1.6996492210430932E-3</v>
      </c>
      <c r="L103">
        <v>6.9099250000000003</v>
      </c>
      <c r="M103" s="25">
        <f si="8" t="shared"/>
        <v>4.2202263386676656E-3</v>
      </c>
    </row>
    <row r="104" spans="1:13">
      <c r="A104" s="1">
        <v>42746</v>
      </c>
      <c r="B104" s="41">
        <f si="5" t="shared"/>
        <v>3</v>
      </c>
      <c r="C104">
        <v>6.9234999999999998</v>
      </c>
      <c r="D104" s="25">
        <f si="6" t="shared"/>
        <v>1.4443666091470228E-5</v>
      </c>
      <c r="H104">
        <v>6.8993000000000002</v>
      </c>
      <c r="I104" s="25">
        <f si="7" t="shared"/>
        <v>3.3828696609226644E-3</v>
      </c>
      <c r="J104">
        <v>6.9028</v>
      </c>
      <c r="K104" s="25">
        <f si="7" t="shared"/>
        <v>1.9104695522765959E-3</v>
      </c>
      <c r="L104">
        <v>6.8874500000000003</v>
      </c>
      <c r="M104" s="25">
        <f si="8" t="shared"/>
        <v>-3.257868961101792E-3</v>
      </c>
    </row>
    <row r="105" spans="1:13">
      <c r="A105" s="1">
        <v>42747</v>
      </c>
      <c r="B105" s="41">
        <f si="5" t="shared"/>
        <v>4</v>
      </c>
      <c r="C105">
        <v>6.9141000000000004</v>
      </c>
      <c r="D105" s="25">
        <f si="6" t="shared"/>
        <v>-1.3586173102139215E-3</v>
      </c>
      <c r="H105">
        <v>6.8908500000000004</v>
      </c>
      <c r="I105" s="25">
        <f si="7" t="shared"/>
        <v>-1.2255125662265795E-3</v>
      </c>
      <c r="J105">
        <v>6.8591249999999997</v>
      </c>
      <c r="K105" s="25">
        <f si="7" t="shared"/>
        <v>-6.3472438092243896E-3</v>
      </c>
      <c r="L105">
        <v>6.8569000000000004</v>
      </c>
      <c r="M105" s="25">
        <f si="8" t="shared"/>
        <v>-4.445470365825697E-3</v>
      </c>
    </row>
    <row r="106" spans="1:13">
      <c r="A106" s="1">
        <v>42748</v>
      </c>
      <c r="B106" s="41">
        <f si="5" t="shared"/>
        <v>5</v>
      </c>
      <c r="C106">
        <v>6.8909000000000002</v>
      </c>
      <c r="D106" s="25">
        <f si="6" t="shared"/>
        <v>-3.3611042145460872E-3</v>
      </c>
      <c r="H106">
        <v>6.8618249999999996</v>
      </c>
      <c r="I106" s="25">
        <f si="7" t="shared"/>
        <v>-4.2210032731143038E-3</v>
      </c>
      <c r="J106">
        <v>6.8498749999999999</v>
      </c>
      <c r="K106" s="25">
        <f si="7" t="shared"/>
        <v>-1.3494786496109812E-3</v>
      </c>
      <c r="L106">
        <v>6.8417250000000003</v>
      </c>
      <c r="M106" s="25">
        <f si="8" t="shared"/>
        <v>-2.2155517371154291E-3</v>
      </c>
    </row>
    <row r="107" spans="1:13">
      <c r="A107" s="1">
        <v>42751</v>
      </c>
      <c r="B107" s="41">
        <f si="5" t="shared"/>
        <v>1</v>
      </c>
      <c r="C107">
        <v>6.8874000000000004</v>
      </c>
      <c r="D107" s="25">
        <f si="6" t="shared"/>
        <v>-5.0804527050241999E-4</v>
      </c>
      <c r="H107">
        <v>6.8544749999999999</v>
      </c>
      <c r="I107" s="25">
        <f si="7" t="shared"/>
        <v>-1.0717176940580387E-3</v>
      </c>
      <c r="J107">
        <v>6.8621999999999996</v>
      </c>
      <c r="K107" s="25">
        <f si="7" t="shared"/>
        <v>1.7976861006375525E-3</v>
      </c>
      <c r="L107">
        <v>6.8578000000000001</v>
      </c>
      <c r="M107" s="25">
        <f si="8" t="shared"/>
        <v>2.3467977725797331E-3</v>
      </c>
    </row>
    <row r="108" spans="1:13">
      <c r="A108" s="1">
        <v>42752</v>
      </c>
      <c r="B108" s="41">
        <f si="5" t="shared"/>
        <v>2</v>
      </c>
      <c r="C108">
        <v>6.8992000000000004</v>
      </c>
      <c r="D108" s="25">
        <f si="6" t="shared"/>
        <v>1.7118075350626713E-3</v>
      </c>
      <c r="H108">
        <v>6.8316249999999998</v>
      </c>
      <c r="I108" s="25">
        <f si="7" t="shared"/>
        <v>-3.3391574270832036E-3</v>
      </c>
      <c r="J108">
        <v>6.8122249999999998</v>
      </c>
      <c r="K108" s="25">
        <f si="7" t="shared"/>
        <v>-7.309297830971697E-3</v>
      </c>
      <c r="L108">
        <v>6.8030499999999998</v>
      </c>
      <c r="M108" s="25">
        <f si="8" t="shared"/>
        <v>-8.0156495596132808E-3</v>
      </c>
    </row>
    <row r="109" spans="1:13">
      <c r="A109" s="1">
        <v>42753</v>
      </c>
      <c r="B109" s="41">
        <f si="5" t="shared"/>
        <v>3</v>
      </c>
      <c r="C109">
        <v>6.8525</v>
      </c>
      <c r="D109" s="25">
        <f si="6" t="shared"/>
        <v>-6.7919136576278663E-3</v>
      </c>
      <c r="H109">
        <v>6.82315</v>
      </c>
      <c r="I109" s="25">
        <f si="7" t="shared"/>
        <v>-1.2413241650998128E-3</v>
      </c>
      <c r="J109">
        <v>6.821275</v>
      </c>
      <c r="K109" s="25">
        <f si="7" t="shared"/>
        <v>1.3276123268801587E-3</v>
      </c>
      <c r="L109">
        <v>6.8383500000000002</v>
      </c>
      <c r="M109" s="25">
        <f si="8" t="shared"/>
        <v>5.1754334295357127E-3</v>
      </c>
    </row>
    <row r="110" spans="1:13">
      <c r="A110" s="1">
        <v>42754</v>
      </c>
      <c r="B110" s="41">
        <f si="5" t="shared"/>
        <v>4</v>
      </c>
      <c r="C110">
        <v>6.8567999999999998</v>
      </c>
      <c r="D110" s="25">
        <f ref="D110:D116" si="9" t="shared">LN(C110/C109)</f>
        <v>6.2731140773203647E-4</v>
      </c>
      <c r="H110">
        <v>6.8315000000000001</v>
      </c>
      <c r="I110" s="25">
        <f si="7" t="shared"/>
        <v>1.2230267404618454E-3</v>
      </c>
      <c r="J110">
        <v>6.83765</v>
      </c>
      <c r="K110" s="25">
        <f si="7" t="shared"/>
        <v>2.3977008212501629E-3</v>
      </c>
      <c r="L110">
        <v>6.8473499999999996</v>
      </c>
      <c r="M110" s="25">
        <f si="8" t="shared"/>
        <v>1.315241646009255E-3</v>
      </c>
    </row>
    <row r="111" spans="1:13">
      <c r="A111" s="1">
        <v>42755</v>
      </c>
      <c r="B111" s="41">
        <f si="5" t="shared"/>
        <v>5</v>
      </c>
      <c r="C111">
        <v>6.8693</v>
      </c>
      <c r="D111" s="25">
        <f si="9" t="shared"/>
        <v>1.8213481550521282E-3</v>
      </c>
      <c r="H111">
        <v>6.8395000000000001</v>
      </c>
      <c r="I111" s="25">
        <f si="7" t="shared"/>
        <v>1.1703607509565026E-3</v>
      </c>
      <c r="J111">
        <v>6.8476499999999998</v>
      </c>
      <c r="K111" s="25">
        <f si="7" t="shared"/>
        <v>1.4614223699583623E-3</v>
      </c>
      <c r="L111">
        <v>6.8379000000000003</v>
      </c>
      <c r="M111" s="25">
        <f si="8" t="shared"/>
        <v>-1.3810491590574455E-3</v>
      </c>
    </row>
    <row r="112" spans="1:13">
      <c r="A112" s="1">
        <v>42758</v>
      </c>
      <c r="B112" s="41">
        <f si="5" t="shared"/>
        <v>1</v>
      </c>
      <c r="C112">
        <v>6.8571999999999997</v>
      </c>
      <c r="D112" s="25">
        <f si="9" t="shared"/>
        <v>-1.7630136063991469E-3</v>
      </c>
      <c r="H112">
        <v>6.8177000000000003</v>
      </c>
      <c r="I112" s="25">
        <f si="7" t="shared"/>
        <v>-3.1924579730952043E-3</v>
      </c>
      <c r="J112">
        <v>6.8342999999999998</v>
      </c>
      <c r="K112" s="25">
        <f si="7" t="shared"/>
        <v>-1.9514768343241859E-3</v>
      </c>
      <c r="L112">
        <v>6.8124500000000001</v>
      </c>
      <c r="M112" s="25">
        <f si="8" t="shared"/>
        <v>-3.7288464381774254E-3</v>
      </c>
    </row>
    <row r="113" spans="1:14">
      <c r="A113" s="1">
        <v>42759</v>
      </c>
      <c r="B113" s="41">
        <f si="5" t="shared"/>
        <v>2</v>
      </c>
      <c r="C113">
        <v>6.8331</v>
      </c>
      <c r="D113" s="25">
        <f si="9" t="shared"/>
        <v>-3.5207445993990965E-3</v>
      </c>
      <c r="H113">
        <v>6.81515</v>
      </c>
      <c r="I113" s="25">
        <f si="7" t="shared"/>
        <v>-3.7409639653329787E-4</v>
      </c>
      <c r="J113">
        <v>6.8165750000000003</v>
      </c>
      <c r="K113" s="25">
        <f si="7" t="shared"/>
        <v>-2.5969045883608853E-3</v>
      </c>
      <c r="L113">
        <v>6.8196000000000003</v>
      </c>
      <c r="M113" s="25">
        <f si="8" t="shared"/>
        <v>1.0489985960517997E-3</v>
      </c>
    </row>
    <row r="114" spans="1:14">
      <c r="A114" s="1">
        <v>42760</v>
      </c>
      <c r="B114" s="41">
        <f si="5" t="shared"/>
        <v>3</v>
      </c>
      <c r="C114">
        <v>6.8596000000000004</v>
      </c>
      <c r="D114" s="25">
        <f si="9" t="shared"/>
        <v>3.8706804480652768E-3</v>
      </c>
      <c r="H114">
        <v>6.8277999999999999</v>
      </c>
      <c r="I114" s="25">
        <f si="7" t="shared"/>
        <v>1.8544381713948782E-3</v>
      </c>
      <c r="J114">
        <v>6.8376000000000001</v>
      </c>
      <c r="K114" s="25">
        <f si="7" t="shared"/>
        <v>3.0796465721504938E-3</v>
      </c>
      <c r="L114">
        <v>6.8258000000000001</v>
      </c>
      <c r="M114" s="25">
        <f si="8" t="shared"/>
        <v>9.0873121002813277E-4</v>
      </c>
    </row>
    <row r="115" spans="1:14">
      <c r="A115" s="1">
        <v>42761</v>
      </c>
      <c r="B115" s="41">
        <f si="5" t="shared"/>
        <v>4</v>
      </c>
      <c r="C115">
        <v>6.8587999999999996</v>
      </c>
      <c r="D115" s="25">
        <f si="9" t="shared"/>
        <v>-1.1663167729587288E-4</v>
      </c>
      <c r="H115">
        <v>6.8251749999999998</v>
      </c>
      <c r="I115" s="25">
        <f ref="I115:I138" si="10" t="shared">LN(H115/H114)</f>
        <v>-3.8453158118951049E-4</v>
      </c>
      <c r="J115">
        <v>6.8327749999999998</v>
      </c>
      <c r="K115" s="25">
        <f ref="K115:K138" si="11" t="shared">LN(J115/J114)</f>
        <v>-7.0590604871631274E-4</v>
      </c>
      <c r="L115">
        <v>6.8503999999999996</v>
      </c>
      <c r="M115" s="25">
        <f si="8" t="shared"/>
        <v>3.5974944108780032E-3</v>
      </c>
    </row>
    <row r="116" spans="1:14">
      <c r="A116" s="1">
        <v>42762</v>
      </c>
      <c r="B116" s="41">
        <f si="5" t="shared"/>
        <v>5</v>
      </c>
      <c r="C116">
        <v>6.8587999999999996</v>
      </c>
      <c r="D116" s="25">
        <f si="9" t="shared"/>
        <v>0</v>
      </c>
      <c r="H116">
        <v>6.8651999999999997</v>
      </c>
      <c r="I116" s="25">
        <f si="10" t="shared"/>
        <v>5.8471903124073833E-3</v>
      </c>
      <c r="J116">
        <v>6.8692000000000002</v>
      </c>
      <c r="K116" s="25">
        <f si="11" t="shared"/>
        <v>5.3167643066149243E-3</v>
      </c>
      <c r="L116">
        <v>6.8687500000000004</v>
      </c>
      <c r="M116" s="25">
        <f si="8" t="shared"/>
        <v>2.6750944399494239E-3</v>
      </c>
    </row>
    <row r="117" spans="1:14">
      <c r="A117" s="1">
        <v>42765</v>
      </c>
      <c r="B117" s="41">
        <f si="5" t="shared"/>
        <v>1</v>
      </c>
      <c r="C117">
        <v>6.8587999999999996</v>
      </c>
      <c r="D117" s="25">
        <f ref="D117:D118" si="12" t="shared">LN(C117/C116)</f>
        <v>0</v>
      </c>
      <c r="H117">
        <v>6.8672000000000004</v>
      </c>
      <c r="I117" s="25">
        <f si="10" t="shared"/>
        <v>2.9128193384136416E-4</v>
      </c>
      <c r="J117">
        <v>6.8693999999999997</v>
      </c>
      <c r="K117" s="25">
        <f si="11" t="shared"/>
        <v>2.9115048114700163E-5</v>
      </c>
      <c r="L117">
        <v>6.8624000000000001</v>
      </c>
      <c r="M117" s="25">
        <f si="8" t="shared"/>
        <v>-9.2490438931550989E-4</v>
      </c>
    </row>
    <row r="118" spans="1:14">
      <c r="A118" s="1">
        <v>42766</v>
      </c>
      <c r="B118" s="41">
        <f si="5" t="shared"/>
        <v>2</v>
      </c>
      <c r="C118">
        <v>6.8587999999999996</v>
      </c>
      <c r="D118" s="25">
        <f si="12" t="shared"/>
        <v>0</v>
      </c>
      <c r="H118">
        <v>6.8536999999999999</v>
      </c>
      <c r="I118" s="25">
        <f si="10" t="shared"/>
        <v>-1.9678015809857486E-3</v>
      </c>
      <c r="J118">
        <v>6.8590999999999998</v>
      </c>
      <c r="K118" s="25">
        <f si="11" t="shared"/>
        <v>-1.5005283800285309E-3</v>
      </c>
      <c r="L118">
        <v>6.8273299999999999</v>
      </c>
      <c r="M118" s="25">
        <f si="8" t="shared"/>
        <v>-5.1235600290329298E-3</v>
      </c>
      <c r="N118" t="s">
        <v>183</v>
      </c>
    </row>
    <row r="119" spans="1:14">
      <c r="A119" s="1">
        <v>42767</v>
      </c>
      <c r="B119" s="41">
        <f si="5" t="shared"/>
        <v>3</v>
      </c>
      <c r="C119">
        <v>6.8587999999999996</v>
      </c>
      <c r="D119" s="25">
        <f ref="D119:D141" si="13" t="shared">LN(C119/C118)</f>
        <v>0</v>
      </c>
      <c r="H119">
        <v>6.8342999999999998</v>
      </c>
      <c r="I119" s="25">
        <f si="10" t="shared"/>
        <v>-2.8346015473202832E-3</v>
      </c>
      <c r="J119">
        <v>6.8319999999999999</v>
      </c>
      <c r="K119" s="25">
        <f si="11" t="shared"/>
        <v>-3.9587813093873532E-3</v>
      </c>
      <c r="L119">
        <v>6.8282999999999996</v>
      </c>
      <c r="M119" s="25">
        <f si="8" t="shared"/>
        <v>1.4206594666529967E-4</v>
      </c>
    </row>
    <row r="120" spans="1:14">
      <c r="A120" s="1">
        <v>42768</v>
      </c>
      <c r="B120" s="41">
        <f si="5" t="shared"/>
        <v>4</v>
      </c>
      <c r="C120">
        <v>6.8587999999999996</v>
      </c>
      <c r="D120" s="25">
        <f si="13" t="shared"/>
        <v>0</v>
      </c>
      <c r="H120">
        <v>6.8143000000000002</v>
      </c>
      <c r="I120" s="25">
        <f si="10" t="shared"/>
        <v>-2.9307056130381975E-3</v>
      </c>
      <c r="J120">
        <v>6.8136000000000001</v>
      </c>
      <c r="K120" s="25">
        <f si="11" t="shared"/>
        <v>-2.6968416415346823E-3</v>
      </c>
      <c r="L120">
        <v>6.8101000000000003</v>
      </c>
      <c r="M120" s="25">
        <f si="8" t="shared"/>
        <v>-2.6689363566914696E-3</v>
      </c>
      <c r="N120" t="s">
        <v>186</v>
      </c>
    </row>
    <row r="121" spans="1:14">
      <c r="A121" s="1">
        <v>42769</v>
      </c>
      <c r="B121" s="41">
        <f si="5" t="shared"/>
        <v>5</v>
      </c>
      <c r="C121">
        <v>6.8555999999999999</v>
      </c>
      <c r="D121" s="25">
        <f si="13" t="shared"/>
        <v>-4.6666278627910043E-4</v>
      </c>
      <c r="H121">
        <v>6.8211000000000004</v>
      </c>
      <c r="I121" s="25">
        <f si="10" t="shared"/>
        <v>9.9740389922227521E-4</v>
      </c>
      <c r="J121">
        <v>6.8232999999999997</v>
      </c>
      <c r="K121" s="25">
        <f si="11" t="shared"/>
        <v>1.4226109505711831E-3</v>
      </c>
      <c r="L121">
        <v>6.8003</v>
      </c>
      <c r="M121" s="25">
        <f si="8" t="shared"/>
        <v>-1.4400754854548658E-3</v>
      </c>
    </row>
    <row r="122" spans="1:14">
      <c r="A122" s="1">
        <v>42772</v>
      </c>
      <c r="B122" s="41">
        <f si="5" t="shared"/>
        <v>1</v>
      </c>
      <c r="C122">
        <v>6.8605999999999998</v>
      </c>
      <c r="D122" s="25">
        <f si="13" t="shared"/>
        <v>7.2906493365109163E-4</v>
      </c>
      <c r="H122">
        <v>6.8041999999999998</v>
      </c>
      <c r="I122" s="25">
        <f si="10" t="shared"/>
        <v>-2.4806805966206373E-3</v>
      </c>
      <c r="J122">
        <v>6.8087</v>
      </c>
      <c r="K122" s="25">
        <f si="11" t="shared"/>
        <v>-2.1420195983520339E-3</v>
      </c>
      <c r="L122">
        <v>6.8</v>
      </c>
      <c r="M122" s="25">
        <f si="8" t="shared"/>
        <v>-4.4116673904039163E-5</v>
      </c>
    </row>
    <row r="123" spans="1:14">
      <c r="A123" s="1">
        <v>42773</v>
      </c>
      <c r="B123" s="41">
        <f si="5" t="shared"/>
        <v>2</v>
      </c>
      <c r="C123">
        <v>6.8604000000000003</v>
      </c>
      <c r="D123" s="25">
        <f si="13" t="shared"/>
        <v>-2.9152394142403575E-5</v>
      </c>
      <c r="H123">
        <v>6.8171999999999997</v>
      </c>
      <c r="I123" s="25">
        <f si="10" t="shared"/>
        <v>1.9087617934993837E-3</v>
      </c>
      <c r="J123">
        <v>6.8327999999999998</v>
      </c>
      <c r="K123" s="25">
        <f si="11" t="shared"/>
        <v>3.5333394528472813E-3</v>
      </c>
      <c r="L123">
        <v>6.8350999999999997</v>
      </c>
      <c r="M123" s="25">
        <f si="8" t="shared"/>
        <v>5.1484884647338466E-3</v>
      </c>
    </row>
    <row r="124" spans="1:14">
      <c r="A124" s="1">
        <v>42774</v>
      </c>
      <c r="B124" s="41">
        <f si="5" t="shared"/>
        <v>3</v>
      </c>
      <c r="C124">
        <v>6.8849</v>
      </c>
      <c r="D124" s="25">
        <f si="13" t="shared"/>
        <v>3.5648586711004549E-3</v>
      </c>
      <c r="H124">
        <v>6.8433000000000002</v>
      </c>
      <c r="I124" s="25">
        <f si="10" t="shared"/>
        <v>3.8212410613211721E-3</v>
      </c>
      <c r="J124">
        <v>6.8472</v>
      </c>
      <c r="K124" s="25">
        <f si="11" t="shared"/>
        <v>2.1052639354624146E-3</v>
      </c>
      <c r="L124">
        <v>6.8426</v>
      </c>
      <c r="M124" s="25">
        <f si="8" t="shared"/>
        <v>1.0966757205797708E-3</v>
      </c>
      <c r="N124" t="s">
        <v>212</v>
      </c>
    </row>
    <row r="125" spans="1:14">
      <c r="A125" s="1">
        <v>42775</v>
      </c>
      <c r="B125" s="41">
        <f si="5" t="shared"/>
        <v>4</v>
      </c>
      <c r="C125">
        <v>6.8710000000000004</v>
      </c>
      <c r="D125" s="25">
        <f si="13" t="shared"/>
        <v>-2.0209516979502753E-3</v>
      </c>
      <c r="H125">
        <v>6.8505000000000003</v>
      </c>
      <c r="I125" s="25">
        <f si="10" t="shared"/>
        <v>1.051570880760873E-3</v>
      </c>
      <c r="J125">
        <v>6.8514999999999997</v>
      </c>
      <c r="K125" s="25">
        <f si="11" t="shared"/>
        <v>6.2779681885578886E-4</v>
      </c>
      <c r="L125">
        <v>6.8635000000000002</v>
      </c>
      <c r="M125" s="25">
        <f ref="M125:M141" si="14" t="shared">LN(L125/L124)</f>
        <v>3.0497393422027242E-3</v>
      </c>
    </row>
    <row r="126" spans="1:14">
      <c r="A126" s="1">
        <v>42776</v>
      </c>
      <c r="B126" s="41">
        <f si="5" t="shared"/>
        <v>5</v>
      </c>
      <c r="C126">
        <v>6.8818999999999999</v>
      </c>
      <c r="D126" s="25">
        <f si="13" t="shared"/>
        <v>1.5851205610866326E-3</v>
      </c>
      <c r="H126">
        <v>6.8666</v>
      </c>
      <c r="I126" s="25">
        <f si="10" t="shared"/>
        <v>2.347436031405152E-3</v>
      </c>
      <c r="J126">
        <v>6.8677999999999999</v>
      </c>
      <c r="K126" s="25">
        <f si="11" t="shared"/>
        <v>2.3762156479841452E-3</v>
      </c>
      <c r="L126">
        <v>6.8669000000000002</v>
      </c>
      <c r="M126" s="25">
        <f si="14" t="shared"/>
        <v>4.9525142304587377E-4</v>
      </c>
      <c r="N126" t="s">
        <v>215</v>
      </c>
    </row>
    <row r="127" spans="1:14">
      <c r="A127" s="1">
        <v>42779</v>
      </c>
      <c r="B127" s="41">
        <f si="5" t="shared"/>
        <v>1</v>
      </c>
      <c r="C127">
        <v>6.8898000000000001</v>
      </c>
      <c r="D127" s="25">
        <f si="13" t="shared"/>
        <v>1.1472804180359792E-3</v>
      </c>
      <c r="H127">
        <v>6.8804999999999996</v>
      </c>
      <c r="I127" s="25">
        <f si="10" t="shared"/>
        <v>2.022245380767649E-3</v>
      </c>
      <c r="J127">
        <v>6.8780999999999999</v>
      </c>
      <c r="K127" s="25">
        <f si="11" t="shared"/>
        <v>1.4986289624865261E-3</v>
      </c>
      <c r="L127">
        <v>6.8722500000000002</v>
      </c>
      <c r="M127" s="25">
        <f si="14" t="shared"/>
        <v>7.7879639867227336E-4</v>
      </c>
    </row>
    <row r="128" spans="1:14">
      <c r="A128" s="1">
        <v>42780</v>
      </c>
      <c r="B128" s="41">
        <f si="5" t="shared"/>
        <v>2</v>
      </c>
      <c r="C128">
        <v>6.8806000000000003</v>
      </c>
      <c r="D128" s="25">
        <f si="13" t="shared"/>
        <v>-1.3361995829938101E-3</v>
      </c>
      <c r="H128">
        <v>6.8630000000000004</v>
      </c>
      <c r="I128" s="25">
        <f si="10" t="shared"/>
        <v>-2.5466597967015573E-3</v>
      </c>
      <c r="J128">
        <v>6.8573000000000004</v>
      </c>
      <c r="K128" s="25">
        <f si="11" t="shared"/>
        <v>-3.0286727579274869E-3</v>
      </c>
      <c r="L128">
        <v>6.8578000000000001</v>
      </c>
      <c r="M128" s="25">
        <f si="14" t="shared"/>
        <v>-2.1048729371048879E-3</v>
      </c>
    </row>
    <row r="129" spans="1:14">
      <c r="A129" s="1">
        <v>42781</v>
      </c>
      <c r="B129" s="41">
        <f si="5" t="shared"/>
        <v>3</v>
      </c>
      <c r="C129">
        <v>6.8632</v>
      </c>
      <c r="D129" s="25">
        <f si="13" t="shared"/>
        <v>-2.5320521684493594E-3</v>
      </c>
      <c r="H129">
        <v>6.8521000000000001</v>
      </c>
      <c r="I129" s="25">
        <f si="10" t="shared"/>
        <v>-1.5894892920770571E-3</v>
      </c>
      <c r="J129">
        <v>6.8555999999999999</v>
      </c>
      <c r="K129" s="25">
        <f si="11" t="shared"/>
        <v>-2.4794172038149312E-4</v>
      </c>
      <c r="L129">
        <v>6.8451000000000004</v>
      </c>
      <c r="M129" s="25">
        <f si="14" t="shared"/>
        <v>-1.8536227566931971E-3</v>
      </c>
    </row>
    <row r="130" spans="1:14">
      <c r="A130" s="1">
        <v>42782</v>
      </c>
      <c r="B130" s="41">
        <f si="5" t="shared"/>
        <v>4</v>
      </c>
      <c r="C130">
        <v>6.8628999999999998</v>
      </c>
      <c r="D130" s="25">
        <f si="13" t="shared"/>
        <v>-4.3712343644321215E-5</v>
      </c>
      <c r="H130">
        <v>6.8465499999999997</v>
      </c>
      <c r="I130" s="25">
        <f si="10" t="shared"/>
        <v>-8.1029886940250787E-4</v>
      </c>
      <c r="J130">
        <v>6.8460000000000001</v>
      </c>
      <c r="K130" s="25">
        <f si="11" t="shared"/>
        <v>-1.4012964282864593E-3</v>
      </c>
      <c r="L130">
        <v>6.8495499999999998</v>
      </c>
      <c r="M130" s="25">
        <f si="14" t="shared"/>
        <v>6.4988884807173366E-4</v>
      </c>
      <c r="N130" t="s">
        <v>234</v>
      </c>
    </row>
    <row r="131" spans="1:14">
      <c r="A131" s="1">
        <v>42783</v>
      </c>
      <c r="B131" s="41">
        <f si="5" t="shared"/>
        <v>5</v>
      </c>
      <c r="C131">
        <v>6.8456000000000001</v>
      </c>
      <c r="D131" s="25">
        <f si="13" t="shared"/>
        <v>-2.5239828112660705E-3</v>
      </c>
      <c r="H131">
        <v>6.8520750000000001</v>
      </c>
      <c r="I131" s="25">
        <f si="10" t="shared"/>
        <v>8.0665034623350986E-4</v>
      </c>
      <c r="J131">
        <v>6.8520000000000003</v>
      </c>
      <c r="K131" s="25">
        <f si="11" t="shared"/>
        <v>8.7604035387981848E-4</v>
      </c>
      <c r="L131">
        <v>6.8518999999999997</v>
      </c>
      <c r="M131" s="25">
        <f si="14" t="shared"/>
        <v>3.4302939076425826E-4</v>
      </c>
    </row>
    <row r="132" spans="1:14">
      <c r="A132" s="1">
        <v>42786</v>
      </c>
      <c r="B132" s="41">
        <f si="5" t="shared"/>
        <v>1</v>
      </c>
      <c r="C132">
        <v>6.8742999999999999</v>
      </c>
      <c r="D132" s="25">
        <f si="13" t="shared"/>
        <v>4.1837100652858516E-3</v>
      </c>
      <c r="H132">
        <v>6.8481249999999996</v>
      </c>
      <c r="I132" s="25">
        <f si="10" t="shared"/>
        <v>-5.7663393373103521E-4</v>
      </c>
      <c r="J132">
        <v>6.8566500000000001</v>
      </c>
      <c r="K132" s="25">
        <f si="11" t="shared"/>
        <v>6.7840380757257354E-4</v>
      </c>
      <c r="L132">
        <v>6.8572249999999997</v>
      </c>
      <c r="M132" s="25">
        <f si="14" t="shared"/>
        <v>7.7685487116133762E-4</v>
      </c>
    </row>
    <row r="133" spans="1:14">
      <c r="A133" s="1">
        <v>42787</v>
      </c>
      <c r="B133" s="41">
        <f si="5" t="shared"/>
        <v>2</v>
      </c>
      <c r="C133">
        <v>6.8789999999999996</v>
      </c>
      <c r="D133" s="25">
        <f si="13" t="shared"/>
        <v>6.8347235688325935E-4</v>
      </c>
      <c r="H133">
        <v>6.8642750000000001</v>
      </c>
      <c r="I133" s="25">
        <f si="10" t="shared"/>
        <v>2.3555333081599229E-3</v>
      </c>
      <c r="J133">
        <v>6.8671249999999997</v>
      </c>
      <c r="K133" s="25">
        <f si="11" t="shared"/>
        <v>1.5265482032750361E-3</v>
      </c>
      <c r="L133">
        <v>6.8615000000000004</v>
      </c>
      <c r="M133" s="25">
        <f si="14" t="shared"/>
        <v>6.2323578005618315E-4</v>
      </c>
    </row>
    <row r="134" spans="1:14">
      <c r="A134" s="1">
        <v>42788</v>
      </c>
      <c r="B134" s="41">
        <f si="5" t="shared"/>
        <v>3</v>
      </c>
      <c r="C134">
        <v>6.883</v>
      </c>
      <c r="D134" s="25">
        <f si="13" t="shared"/>
        <v>5.8131087235021304E-4</v>
      </c>
      <c r="H134">
        <v>6.8627750000000001</v>
      </c>
      <c r="I134" s="25">
        <f si="10" t="shared"/>
        <v>-2.1854659318217497E-4</v>
      </c>
      <c r="J134">
        <v>6.8662000000000001</v>
      </c>
      <c r="K134" s="25">
        <f si="11" t="shared"/>
        <v>-1.3470881980854634E-4</v>
      </c>
      <c r="L134">
        <v>6.8579749999999997</v>
      </c>
      <c r="M134" s="25">
        <f si="14" t="shared"/>
        <v>-5.1386807112790186E-4</v>
      </c>
    </row>
    <row r="135" spans="1:14">
      <c r="A135" s="1">
        <v>42789</v>
      </c>
      <c r="B135" s="41">
        <f si="5" t="shared"/>
        <v>4</v>
      </c>
      <c r="C135">
        <v>6.8695000000000004</v>
      </c>
      <c r="D135" s="25">
        <f si="13" t="shared"/>
        <v>-1.9632800343612317E-3</v>
      </c>
      <c r="H135">
        <v>6.8642500000000002</v>
      </c>
      <c r="I135" s="25">
        <f si="10" t="shared"/>
        <v>2.1490454132289751E-4</v>
      </c>
      <c r="J135">
        <v>6.8644999999999996</v>
      </c>
      <c r="K135" s="25">
        <f si="11" t="shared"/>
        <v>-2.4762029739003495E-4</v>
      </c>
      <c r="L135">
        <v>6.8497500000000002</v>
      </c>
      <c r="M135" s="25">
        <f si="14" t="shared"/>
        <v>-1.2000533986620927E-3</v>
      </c>
    </row>
    <row r="136" spans="1:14">
      <c r="A136" s="1">
        <v>42790</v>
      </c>
      <c r="B136" s="41">
        <f si="5" t="shared"/>
        <v>5</v>
      </c>
      <c r="C136">
        <v>6.8654999999999999</v>
      </c>
      <c r="D136" s="25">
        <f si="13" t="shared"/>
        <v>-5.8245360219653095E-4</v>
      </c>
      <c r="H136">
        <v>6.8574999999999999</v>
      </c>
      <c r="I136" s="25">
        <f si="10" t="shared"/>
        <v>-9.8383960420012247E-4</v>
      </c>
      <c r="J136">
        <v>6.857075</v>
      </c>
      <c r="K136" s="25">
        <f si="11" t="shared"/>
        <v>-1.0822373852423176E-3</v>
      </c>
      <c r="L136">
        <v>6.8534249999999997</v>
      </c>
      <c r="M136" s="25">
        <f si="14" t="shared"/>
        <v>5.3637205802391306E-4</v>
      </c>
      <c r="N136" t="s">
        <v>243</v>
      </c>
    </row>
    <row r="137" spans="1:14">
      <c r="A137" s="1">
        <v>42793</v>
      </c>
      <c r="B137" s="41">
        <f si="5" t="shared"/>
        <v>1</v>
      </c>
      <c r="C137">
        <v>6.8814000000000002</v>
      </c>
      <c r="D137" s="25">
        <f si="13" t="shared"/>
        <v>2.3132498367252779E-3</v>
      </c>
      <c r="H137">
        <v>6.8602249999999998</v>
      </c>
      <c r="I137" s="25">
        <f si="10" t="shared"/>
        <v>3.9729620412191029E-4</v>
      </c>
      <c r="J137">
        <v>6.8621499999999997</v>
      </c>
      <c r="K137" s="25">
        <f si="11" t="shared"/>
        <v>7.3983774323808341E-4</v>
      </c>
      <c r="L137">
        <v>6.8612500000000001</v>
      </c>
      <c r="M137" s="25">
        <f si="14" t="shared"/>
        <v>1.1411135661768986E-3</v>
      </c>
    </row>
    <row r="138" spans="1:14">
      <c r="A138" s="1">
        <v>42794</v>
      </c>
      <c r="B138" s="41">
        <f si="5" t="shared"/>
        <v>2</v>
      </c>
      <c r="C138">
        <v>6.875</v>
      </c>
      <c r="D138" s="25">
        <f si="13" t="shared"/>
        <v>-9.3047606375982182E-4</v>
      </c>
      <c r="H138">
        <v>6.8545249999999998</v>
      </c>
      <c r="I138" s="25">
        <f si="10" t="shared"/>
        <v>-8.3122190753626829E-4</v>
      </c>
      <c r="J138">
        <v>6.8560999999999996</v>
      </c>
      <c r="K138" s="25">
        <f si="11" t="shared"/>
        <v>-8.8203676011682603E-4</v>
      </c>
      <c r="L138">
        <v>6.8562000000000003</v>
      </c>
      <c r="M138" s="25">
        <f si="14" t="shared"/>
        <v>-7.3628848337586557E-4</v>
      </c>
    </row>
    <row r="139" spans="1:14">
      <c r="A139" s="1">
        <v>42795</v>
      </c>
      <c r="B139" s="41">
        <f si="5" t="shared"/>
        <v>3</v>
      </c>
      <c r="C139">
        <v>6.8798000000000004</v>
      </c>
      <c r="D139" s="25">
        <f si="13" t="shared"/>
        <v>6.9793820264167682E-4</v>
      </c>
      <c r="H139">
        <v>6.8705499999999997</v>
      </c>
      <c r="I139" s="25">
        <f ref="I139:I141" si="15" t="shared">LN(H139/H138)</f>
        <v>2.3351431277255975E-3</v>
      </c>
      <c r="J139">
        <v>6.8689</v>
      </c>
      <c r="K139" s="25">
        <f ref="K139:K141" si="16" t="shared">LN(J139/J138)</f>
        <v>1.8652100125235258E-3</v>
      </c>
      <c r="L139">
        <v>6.8685999999999998</v>
      </c>
      <c r="M139" s="25">
        <f si="14" t="shared"/>
        <v>1.8069484981782405E-3</v>
      </c>
    </row>
    <row r="140" spans="1:14">
      <c r="A140" s="1">
        <v>42796</v>
      </c>
      <c r="B140" s="41">
        <f si="5" t="shared"/>
        <v>4</v>
      </c>
      <c r="C140">
        <v>6.8808999999999996</v>
      </c>
      <c r="D140" s="25">
        <f si="13" t="shared"/>
        <v>1.5987558806490588E-4</v>
      </c>
      <c r="H140">
        <v>6.8747499999999997</v>
      </c>
      <c r="I140" s="25">
        <f si="15" t="shared"/>
        <v>6.1111800116588468E-4</v>
      </c>
      <c r="J140">
        <v>6.8761000000000001</v>
      </c>
      <c r="K140" s="25">
        <f si="16" t="shared"/>
        <v>1.0476537880753371E-3</v>
      </c>
      <c r="L140">
        <v>6.8851500000000003</v>
      </c>
      <c r="M140" s="25">
        <f si="14" t="shared"/>
        <v>2.406617538906555E-3</v>
      </c>
    </row>
    <row r="141" spans="1:14">
      <c r="A141" s="1">
        <v>42797</v>
      </c>
      <c r="B141" s="41">
        <f si="5" t="shared"/>
        <v>5</v>
      </c>
      <c r="C141">
        <v>6.8895999999999997</v>
      </c>
      <c r="D141" s="25">
        <f si="13" t="shared"/>
        <v>1.2635708445652954E-3</v>
      </c>
      <c r="H141">
        <v>6.8966500000000002</v>
      </c>
      <c r="I141" s="25">
        <f si="15" t="shared"/>
        <v>3.1805072049341729E-3</v>
      </c>
      <c r="J141">
        <v>6.9015000000000004</v>
      </c>
      <c r="K141" s="25">
        <f si="16" t="shared"/>
        <v>3.6871485274957592E-3</v>
      </c>
      <c r="L141">
        <v>6.8979499999999998</v>
      </c>
      <c r="M141" s="25">
        <f si="14" t="shared"/>
        <v>1.8573475748883425E-3</v>
      </c>
    </row>
    <row r="142" spans="1:14">
      <c r="A142" s="1">
        <v>42800</v>
      </c>
      <c r="B142" s="41">
        <f si="5" t="shared"/>
        <v>1</v>
      </c>
    </row>
    <row r="143" spans="1:14">
      <c r="A143" s="1">
        <f>+A142+1</f>
        <v>42801</v>
      </c>
      <c r="B143" s="41">
        <f si="5" t="shared"/>
        <v>2</v>
      </c>
      <c r="C143">
        <v>6.8956999999999997</v>
      </c>
    </row>
    <row r="144" spans="1:14">
      <c r="A144" s="1">
        <f ref="A144:A146" si="17" t="shared">+A143+1</f>
        <v>42802</v>
      </c>
      <c r="B144" s="41">
        <f ref="B144:B146" si="18" t="shared">WEEKDAY(A144,2)</f>
        <v>3</v>
      </c>
    </row>
    <row r="145" spans="1:2">
      <c r="A145" s="1">
        <f si="17" t="shared"/>
        <v>42803</v>
      </c>
      <c r="B145" s="41">
        <f si="18" t="shared"/>
        <v>4</v>
      </c>
    </row>
    <row r="146" spans="1:2">
      <c r="A146" s="1">
        <f si="17" t="shared"/>
        <v>42804</v>
      </c>
      <c r="B146" s="41">
        <f si="18" t="shared"/>
        <v>5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N290"/>
  <sheetViews>
    <sheetView workbookViewId="0" zoomScaleNormal="100">
      <pane activePane="bottomRight" state="frozen" topLeftCell="B262" xSplit="1" ySplit="2"/>
      <selection activeCell="B1" pane="topRight" sqref="B1"/>
      <selection activeCell="A3" pane="bottomLeft" sqref="A3"/>
      <selection activeCell="A286" pane="bottomRight" sqref="A286:A290"/>
    </sheetView>
  </sheetViews>
  <sheetFormatPr defaultRowHeight="14.4"/>
  <cols>
    <col min="1" max="1" bestFit="true" customWidth="true" width="11.6640625" collapsed="true"/>
    <col min="2" max="2" bestFit="true" customWidth="true" width="6.44140625" collapsed="true"/>
    <col min="3" max="3" bestFit="true" customWidth="true" width="15.0" collapsed="true"/>
    <col min="4" max="4" bestFit="true" customWidth="true" width="17.21875" collapsed="true"/>
    <col min="5" max="5" customWidth="true" width="17.21875" collapsed="true"/>
    <col min="6" max="6" bestFit="true" customWidth="true" width="15.0" collapsed="true"/>
    <col min="7" max="8" customWidth="true" width="15.0" collapsed="true"/>
    <col min="9" max="9" bestFit="true" customWidth="true" width="16.109375" collapsed="true"/>
    <col min="10" max="10" bestFit="true" customWidth="true" width="11.6640625" collapsed="true"/>
    <col min="11" max="11" bestFit="true" customWidth="true" width="12.77734375" collapsed="true"/>
    <col min="12" max="12" bestFit="true" customWidth="true" width="13.88671875" collapsed="true"/>
    <col min="14" max="14" customWidth="true" style="50" width="42.109375" collapsed="true"/>
  </cols>
  <sheetData>
    <row r="1" spans="1:14">
      <c r="K1" t="s">
        <v>36</v>
      </c>
    </row>
    <row r="2" spans="1:14">
      <c r="B2" t="s">
        <v>26</v>
      </c>
      <c r="C2" t="s">
        <v>34</v>
      </c>
      <c r="D2" t="s">
        <v>28</v>
      </c>
      <c r="E2" t="s">
        <v>175</v>
      </c>
      <c r="F2" t="s">
        <v>27</v>
      </c>
      <c r="G2" t="s">
        <v>33</v>
      </c>
      <c r="H2" t="s">
        <v>139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  <c r="N2" s="50" t="s">
        <v>108</v>
      </c>
    </row>
    <row r="3" spans="1:14">
      <c r="A3" s="1">
        <v>42401</v>
      </c>
      <c r="B3">
        <f>+B4-0.77</f>
        <v>28.82</v>
      </c>
      <c r="F3">
        <v>28.99</v>
      </c>
      <c r="I3" s="25">
        <f ref="I3:I41" si="0" t="shared">+B3/F3-1</f>
        <v>-5.8640910658847023E-3</v>
      </c>
      <c r="M3">
        <f>WEEKDAY(A3,2)</f>
        <v>1</v>
      </c>
    </row>
    <row r="4" spans="1:14">
      <c r="A4" s="1">
        <f>A5-1</f>
        <v>42402</v>
      </c>
      <c r="B4">
        <v>29.59</v>
      </c>
      <c r="C4" s="25">
        <f ref="C4:C96" si="1" t="shared">B4/B3-1</f>
        <v>2.6717557251908275E-2</v>
      </c>
      <c r="D4">
        <f ref="D4:D12" si="2" t="shared">+F3*(1+L4)</f>
        <v>29.994815000703767</v>
      </c>
      <c r="F4">
        <v>30.022099999999998</v>
      </c>
      <c r="G4" s="25">
        <f ref="G4:G38" si="3" t="shared">+B4/D4-1</f>
        <v>-1.3496165943822969E-2</v>
      </c>
      <c r="H4" s="25"/>
      <c r="I4" s="25">
        <f si="0" t="shared"/>
        <v>-1.4392730688392863E-2</v>
      </c>
      <c r="J4">
        <f>+K4-187.15</f>
        <v>5399.4800000000005</v>
      </c>
      <c r="K4">
        <v>5586.63</v>
      </c>
      <c r="L4" s="25">
        <f ref="L4:L9" si="4" t="shared">+K4/J4-1</f>
        <v>3.4660745108788138E-2</v>
      </c>
      <c r="M4">
        <f ref="M4:M66" si="5" t="shared">WEEKDAY(A4,2)</f>
        <v>2</v>
      </c>
    </row>
    <row r="5" spans="1:14">
      <c r="A5" s="1">
        <v>42403</v>
      </c>
      <c r="B5">
        <v>30.31</v>
      </c>
      <c r="C5" s="25">
        <f si="1" t="shared"/>
        <v>2.433254477864133E-2</v>
      </c>
      <c r="D5">
        <f si="2" t="shared"/>
        <v>30.148656031195966</v>
      </c>
      <c r="F5">
        <v>30.250499999999999</v>
      </c>
      <c r="G5" s="25">
        <f si="3" t="shared"/>
        <v>5.3516139703568832E-3</v>
      </c>
      <c r="H5" s="25"/>
      <c r="I5" s="25">
        <f si="0" t="shared"/>
        <v>1.9669096378571727E-3</v>
      </c>
      <c r="J5">
        <v>5586.62</v>
      </c>
      <c r="K5">
        <v>5610.17</v>
      </c>
      <c r="L5" s="25">
        <f si="4" t="shared"/>
        <v>4.2154290071636513E-3</v>
      </c>
      <c r="M5">
        <f si="5" t="shared"/>
        <v>3</v>
      </c>
    </row>
    <row r="6" spans="1:14">
      <c r="A6" s="1">
        <v>42404</v>
      </c>
      <c r="B6">
        <v>30.96</v>
      </c>
      <c r="C6" s="25">
        <f si="1" t="shared"/>
        <v>2.1445067634444204E-2</v>
      </c>
      <c r="D6">
        <f si="2" t="shared"/>
        <v>30.850746634237463</v>
      </c>
      <c r="F6">
        <v>31.047899999999998</v>
      </c>
      <c r="G6" s="25">
        <f si="3" t="shared"/>
        <v>3.541352404135667E-3</v>
      </c>
      <c r="H6" s="25"/>
      <c r="I6" s="25">
        <f si="0" t="shared"/>
        <v>-2.8311093503907703E-3</v>
      </c>
      <c r="J6">
        <v>5610.17</v>
      </c>
      <c r="K6">
        <v>5721.49</v>
      </c>
      <c r="L6" s="25">
        <f si="4" t="shared"/>
        <v>1.9842535965933328E-2</v>
      </c>
      <c r="M6">
        <f si="5" t="shared"/>
        <v>4</v>
      </c>
    </row>
    <row r="7" spans="1:14">
      <c r="A7" s="1">
        <v>42405</v>
      </c>
      <c r="B7">
        <v>30.12</v>
      </c>
      <c r="C7" s="25">
        <f si="1" t="shared"/>
        <v>-2.7131782945736482E-2</v>
      </c>
      <c r="D7">
        <f si="2" t="shared"/>
        <v>30.737013466771767</v>
      </c>
      <c r="F7">
        <v>30.752099999999999</v>
      </c>
      <c r="G7" s="25">
        <f si="3" t="shared"/>
        <v>-2.0073956353592659E-2</v>
      </c>
      <c r="H7" s="25"/>
      <c r="I7" s="25">
        <f si="0" t="shared"/>
        <v>-2.0554693825787451E-2</v>
      </c>
      <c r="J7">
        <v>5721.49</v>
      </c>
      <c r="K7">
        <v>5664.2</v>
      </c>
      <c r="L7" s="25">
        <f si="4" t="shared"/>
        <v>-1.0013125951456647E-2</v>
      </c>
      <c r="M7">
        <f si="5" t="shared"/>
        <v>5</v>
      </c>
    </row>
    <row r="8" spans="1:14">
      <c r="A8" s="1">
        <v>42408</v>
      </c>
      <c r="B8">
        <v>29.9</v>
      </c>
      <c r="C8" s="25">
        <f si="1" t="shared"/>
        <v>-7.3041168658699585E-3</v>
      </c>
      <c r="D8">
        <f si="2" t="shared"/>
        <v>30.752099999999999</v>
      </c>
      <c r="F8">
        <v>30.752600000000001</v>
      </c>
      <c r="G8" s="25">
        <f si="3" t="shared"/>
        <v>-2.7708676805811683E-2</v>
      </c>
      <c r="H8" s="25"/>
      <c r="I8" s="25">
        <f si="0" t="shared"/>
        <v>-2.7724485084188122E-2</v>
      </c>
      <c r="J8">
        <v>5664.2</v>
      </c>
      <c r="K8">
        <v>5664.2</v>
      </c>
      <c r="L8" s="25">
        <f si="4" t="shared"/>
        <v>0</v>
      </c>
      <c r="M8">
        <f si="5" t="shared"/>
        <v>1</v>
      </c>
    </row>
    <row r="9" spans="1:14">
      <c r="A9" s="1">
        <v>42409</v>
      </c>
      <c r="B9">
        <v>29.71</v>
      </c>
      <c r="C9" s="25">
        <f si="1" t="shared"/>
        <v>-6.3545150501671532E-3</v>
      </c>
      <c r="D9">
        <f si="2" t="shared"/>
        <v>30.752600000000001</v>
      </c>
      <c r="F9">
        <v>30.771599999999999</v>
      </c>
      <c r="G9" s="25">
        <f si="3" t="shared"/>
        <v>-3.3902824476629623E-2</v>
      </c>
      <c r="H9" s="25"/>
      <c r="I9" s="25">
        <f si="0" t="shared"/>
        <v>-3.4499343550546513E-2</v>
      </c>
      <c r="J9">
        <v>5664.2</v>
      </c>
      <c r="K9">
        <v>5664.2</v>
      </c>
      <c r="L9" s="25">
        <f si="4" t="shared"/>
        <v>0</v>
      </c>
      <c r="M9">
        <f si="5" t="shared"/>
        <v>2</v>
      </c>
    </row>
    <row r="10" spans="1:14">
      <c r="A10" s="1">
        <v>42410</v>
      </c>
      <c r="B10">
        <v>30.04</v>
      </c>
      <c r="C10" s="25">
        <f si="1" t="shared"/>
        <v>1.1107371255469456E-2</v>
      </c>
      <c r="D10">
        <f si="2" t="shared"/>
        <v>30.771599999999999</v>
      </c>
      <c r="F10">
        <v>30.857800000000001</v>
      </c>
      <c r="G10" s="25">
        <f si="3" t="shared"/>
        <v>-2.3775169311962996E-2</v>
      </c>
      <c r="H10" s="25"/>
      <c r="I10" s="25">
        <f si="0" t="shared"/>
        <v>-2.6502213378789219E-2</v>
      </c>
      <c r="J10">
        <v>5664.2</v>
      </c>
      <c r="K10">
        <v>5664.2</v>
      </c>
      <c r="L10" s="25">
        <f ref="L10:L18" si="6" t="shared">+K10/J10-1</f>
        <v>0</v>
      </c>
      <c r="M10">
        <f si="5" t="shared"/>
        <v>3</v>
      </c>
    </row>
    <row r="11" spans="1:14">
      <c r="A11" s="1">
        <v>42411</v>
      </c>
      <c r="B11">
        <v>29.38</v>
      </c>
      <c r="C11" s="25">
        <f si="1" t="shared"/>
        <v>-2.1970705725699036E-2</v>
      </c>
      <c r="D11">
        <f si="2" t="shared"/>
        <v>30.857800000000001</v>
      </c>
      <c r="F11">
        <v>30.936900000000001</v>
      </c>
      <c r="G11" s="25">
        <f si="3" t="shared"/>
        <v>-4.7890646773263268E-2</v>
      </c>
      <c r="H11" s="25"/>
      <c r="I11" s="25">
        <f si="0" t="shared"/>
        <v>-5.0325016404358602E-2</v>
      </c>
      <c r="J11">
        <v>5664.2</v>
      </c>
      <c r="K11">
        <v>5664.2</v>
      </c>
      <c r="L11" s="25">
        <f si="6" t="shared"/>
        <v>0</v>
      </c>
      <c r="M11">
        <f si="5" t="shared"/>
        <v>4</v>
      </c>
    </row>
    <row r="12" spans="1:14">
      <c r="A12" s="1">
        <v>42412</v>
      </c>
      <c r="B12">
        <v>29.47</v>
      </c>
      <c r="C12" s="25">
        <f si="1" t="shared"/>
        <v>3.0633083730429167E-3</v>
      </c>
      <c r="D12">
        <f si="2" t="shared"/>
        <v>30.936900000000001</v>
      </c>
      <c r="F12">
        <v>31.021599999999999</v>
      </c>
      <c r="G12" s="25">
        <f si="3" t="shared"/>
        <v>-4.7415869075440709E-2</v>
      </c>
      <c r="H12" s="25"/>
      <c r="I12" s="25">
        <f si="0" t="shared"/>
        <v>-5.0016762513861335E-2</v>
      </c>
      <c r="J12">
        <v>5664.2</v>
      </c>
      <c r="K12">
        <v>5664.2</v>
      </c>
      <c r="L12" s="25">
        <f si="6" t="shared"/>
        <v>0</v>
      </c>
      <c r="M12">
        <f si="5" t="shared"/>
        <v>5</v>
      </c>
    </row>
    <row r="13" spans="1:14">
      <c r="A13" s="1">
        <v>42415</v>
      </c>
      <c r="B13">
        <v>29.47</v>
      </c>
      <c r="C13" s="25">
        <f si="1" t="shared"/>
        <v>0</v>
      </c>
      <c r="D13">
        <f ref="D13:D33" si="7" t="shared">+F12*(1+L13)</f>
        <v>31.042630850605555</v>
      </c>
      <c r="F13" s="32">
        <f>+F12*(1+L13)</f>
        <v>31.042630850605555</v>
      </c>
      <c r="G13" s="25">
        <f si="3" t="shared"/>
        <v>-5.0660359882960027E-2</v>
      </c>
      <c r="H13" s="25"/>
      <c r="I13" s="35">
        <f si="0" t="shared"/>
        <v>-5.0660359882960027E-2</v>
      </c>
      <c r="J13">
        <v>5664.2</v>
      </c>
      <c r="K13">
        <v>5668.04</v>
      </c>
      <c r="L13" s="25">
        <f si="6" t="shared"/>
        <v>6.7794216305916422E-4</v>
      </c>
      <c r="M13">
        <f si="5" t="shared"/>
        <v>1</v>
      </c>
    </row>
    <row r="14" spans="1:14">
      <c r="A14" s="1">
        <v>42416</v>
      </c>
      <c r="B14">
        <v>32.06</v>
      </c>
      <c r="C14" s="25">
        <f si="1" t="shared"/>
        <v>8.7885985748218598E-2</v>
      </c>
      <c r="D14">
        <f si="7" t="shared"/>
        <v>32.32688193354754</v>
      </c>
      <c r="F14" s="34">
        <v>32.426499999999997</v>
      </c>
      <c r="G14" s="25">
        <f si="3" t="shared"/>
        <v>-8.2557276664093626E-3</v>
      </c>
      <c r="H14" s="25"/>
      <c r="I14" s="25">
        <f si="0" t="shared"/>
        <v>-1.1302484079379393E-2</v>
      </c>
      <c r="J14">
        <v>5668.04</v>
      </c>
      <c r="K14">
        <v>5902.53</v>
      </c>
      <c r="L14" s="25">
        <f si="6" t="shared"/>
        <v>4.1370561957925434E-2</v>
      </c>
      <c r="M14">
        <f si="5" t="shared"/>
        <v>2</v>
      </c>
    </row>
    <row r="15" spans="1:14">
      <c r="A15" s="1">
        <v>42417</v>
      </c>
      <c r="B15">
        <v>33.130000000000003</v>
      </c>
      <c r="C15" s="25">
        <f si="1" t="shared"/>
        <v>3.3374922021210285E-2</v>
      </c>
      <c r="D15">
        <f si="7" t="shared"/>
        <v>32.80490338295612</v>
      </c>
      <c r="F15" s="33">
        <v>32.844900000000003</v>
      </c>
      <c r="G15" s="25">
        <f si="3" t="shared"/>
        <v>9.9100007474122176E-3</v>
      </c>
      <c r="H15" s="25"/>
      <c r="I15" s="25">
        <f si="0" t="shared"/>
        <v>8.6801908363247637E-3</v>
      </c>
      <c r="J15">
        <v>5902.53</v>
      </c>
      <c r="K15">
        <v>5971.41</v>
      </c>
      <c r="L15" s="25">
        <f si="6" t="shared"/>
        <v>1.1669572200395439E-2</v>
      </c>
      <c r="M15">
        <f si="5" t="shared"/>
        <v>3</v>
      </c>
    </row>
    <row r="16" spans="1:14">
      <c r="A16" s="1">
        <v>42418</v>
      </c>
      <c r="B16">
        <v>32.619999999999997</v>
      </c>
      <c r="C16" s="25">
        <f si="1" t="shared"/>
        <v>-1.5393902807123605E-2</v>
      </c>
      <c r="D16">
        <f si="7" t="shared"/>
        <v>32.766354870457732</v>
      </c>
      <c r="F16">
        <v>32.762900000000002</v>
      </c>
      <c r="G16" s="25">
        <f si="3" t="shared"/>
        <v>-4.4666204414971489E-3</v>
      </c>
      <c r="H16" s="25"/>
      <c r="I16" s="25">
        <f si="0" t="shared"/>
        <v>-4.3616407582968142E-3</v>
      </c>
      <c r="J16">
        <v>5971.41</v>
      </c>
      <c r="K16">
        <v>5957.13</v>
      </c>
      <c r="L16" s="25">
        <f si="6" t="shared"/>
        <v>-2.3913949971614556E-3</v>
      </c>
      <c r="M16">
        <f si="5" t="shared"/>
        <v>4</v>
      </c>
    </row>
    <row r="17" spans="1:13">
      <c r="A17" s="1">
        <v>42419</v>
      </c>
      <c r="B17">
        <v>32.97</v>
      </c>
      <c r="C17" s="25">
        <f si="1" t="shared"/>
        <v>1.0729613733905685E-2</v>
      </c>
      <c r="D17">
        <f si="7" t="shared"/>
        <v>32.886040057544491</v>
      </c>
      <c r="F17">
        <v>32.848599999999998</v>
      </c>
      <c r="G17" s="25">
        <f si="3" t="shared"/>
        <v>2.553057233664946E-3</v>
      </c>
      <c r="H17" s="25"/>
      <c r="I17" s="25">
        <f si="0" t="shared"/>
        <v>3.695743502006188E-3</v>
      </c>
      <c r="J17">
        <v>5957.13</v>
      </c>
      <c r="K17">
        <v>5979.52</v>
      </c>
      <c r="L17" s="25">
        <f si="6" t="shared"/>
        <v>3.7585213013648922E-3</v>
      </c>
      <c r="M17">
        <f si="5" t="shared"/>
        <v>5</v>
      </c>
    </row>
    <row r="18" spans="1:13">
      <c r="A18" s="1">
        <v>42422</v>
      </c>
      <c r="B18">
        <v>33.630000000000003</v>
      </c>
      <c r="C18" s="25">
        <f si="1" t="shared"/>
        <v>2.0018198362147466E-2</v>
      </c>
      <c r="D18">
        <f si="7" t="shared"/>
        <v>33.530894919993571</v>
      </c>
      <c r="F18">
        <v>33.610900000000001</v>
      </c>
      <c r="G18" s="25">
        <f si="3" t="shared"/>
        <v>2.9556348031538615E-3</v>
      </c>
      <c r="H18" s="25"/>
      <c r="I18" s="25">
        <f si="0" t="shared"/>
        <v>5.6826803209686361E-4</v>
      </c>
      <c r="J18">
        <v>5979.52</v>
      </c>
      <c r="K18">
        <v>6103.72</v>
      </c>
      <c r="L18" s="25">
        <f si="6" t="shared"/>
        <v>2.0770897998501514E-2</v>
      </c>
      <c r="M18">
        <f si="5" t="shared"/>
        <v>1</v>
      </c>
    </row>
    <row r="19" spans="1:13">
      <c r="A19" s="1">
        <v>42423</v>
      </c>
      <c r="B19">
        <v>33.11</v>
      </c>
      <c r="C19" s="25">
        <f si="1" t="shared"/>
        <v>-1.5462384775498106E-2</v>
      </c>
      <c r="D19">
        <f si="7" t="shared"/>
        <v>33.427969901961426</v>
      </c>
      <c r="F19">
        <v>33.380899999999997</v>
      </c>
      <c r="G19" s="25">
        <f si="3" t="shared"/>
        <v>-9.5120913083857062E-3</v>
      </c>
      <c r="H19" s="25"/>
      <c r="I19" s="25">
        <f si="0" t="shared"/>
        <v>-8.1154192966635952E-3</v>
      </c>
      <c r="J19">
        <v>6103.72</v>
      </c>
      <c r="K19">
        <v>6070.5</v>
      </c>
      <c r="L19" s="25">
        <f ref="L19:L24" si="8" t="shared">+K19/J19-1</f>
        <v>-5.4425825562116614E-3</v>
      </c>
      <c r="M19">
        <f si="5" t="shared"/>
        <v>2</v>
      </c>
    </row>
    <row r="20" spans="1:13">
      <c r="A20" s="1">
        <v>42424</v>
      </c>
      <c r="B20">
        <v>33.51</v>
      </c>
      <c r="C20" s="25">
        <f si="1" t="shared"/>
        <v>1.2080942313500431E-2</v>
      </c>
      <c r="D20">
        <f si="7" t="shared"/>
        <v>33.603824254344779</v>
      </c>
      <c r="F20">
        <v>33.610799999999998</v>
      </c>
      <c r="G20" s="25">
        <f si="3" t="shared"/>
        <v>-2.7920707367897757E-3</v>
      </c>
      <c r="H20" s="25"/>
      <c r="I20" s="25">
        <f si="0" t="shared"/>
        <v>-2.9990360241350933E-3</v>
      </c>
      <c r="J20">
        <v>6070.5</v>
      </c>
      <c r="K20">
        <v>6111.04</v>
      </c>
      <c r="L20" s="25">
        <f si="8" t="shared"/>
        <v>6.6781978420229482E-3</v>
      </c>
      <c r="M20">
        <f si="5" t="shared"/>
        <v>3</v>
      </c>
    </row>
    <row r="21" spans="1:13">
      <c r="A21" s="1">
        <v>42425</v>
      </c>
      <c r="B21">
        <v>30.91</v>
      </c>
      <c r="C21" s="25">
        <f si="1" t="shared"/>
        <v>-7.7588779468815261E-2</v>
      </c>
      <c r="D21">
        <f si="7" t="shared"/>
        <v>30.943348650966122</v>
      </c>
      <c r="G21" s="25">
        <f si="3" t="shared"/>
        <v>-1.0777324504301911E-3</v>
      </c>
      <c r="H21" s="25"/>
      <c r="J21">
        <v>6111.04</v>
      </c>
      <c r="K21">
        <v>5626.05</v>
      </c>
      <c r="L21" s="25">
        <f si="8" t="shared"/>
        <v>-7.9362923495836957E-2</v>
      </c>
      <c r="M21">
        <f si="5" t="shared"/>
        <v>4</v>
      </c>
    </row>
    <row r="22" spans="1:13">
      <c r="A22" s="1">
        <v>42426</v>
      </c>
      <c r="B22">
        <v>30.93</v>
      </c>
      <c r="C22" s="25">
        <f si="1" t="shared"/>
        <v>6.470397929472238E-4</v>
      </c>
      <c r="F22">
        <v>30.807300000000001</v>
      </c>
      <c r="I22" s="25">
        <f si="0" t="shared"/>
        <v>3.9828222531672619E-3</v>
      </c>
      <c r="J22">
        <v>5626.05</v>
      </c>
      <c r="K22">
        <v>5648.94</v>
      </c>
      <c r="L22" s="25">
        <f si="8" t="shared"/>
        <v>4.0685738662116222E-3</v>
      </c>
      <c r="M22">
        <f si="5" t="shared"/>
        <v>5</v>
      </c>
    </row>
    <row r="23" spans="1:13">
      <c r="A23" s="1">
        <v>42429</v>
      </c>
      <c r="B23">
        <v>29.43</v>
      </c>
      <c r="C23" s="25">
        <f si="1" t="shared"/>
        <v>-4.8496605237633328E-2</v>
      </c>
      <c r="D23" s="26">
        <f si="7" t="shared"/>
        <v>29.179333138429513</v>
      </c>
      <c r="E23" s="26"/>
      <c r="F23">
        <v>29.027000000000001</v>
      </c>
      <c r="G23" s="25">
        <f si="3" t="shared"/>
        <v>8.590561695885901E-3</v>
      </c>
      <c r="H23" s="25"/>
      <c r="I23" s="25">
        <f si="0" t="shared"/>
        <v>1.3883625589967918E-2</v>
      </c>
      <c r="J23">
        <v>5648.94</v>
      </c>
      <c r="K23">
        <v>5350.43</v>
      </c>
      <c r="L23" s="25">
        <f si="8" t="shared"/>
        <v>-5.2843542328295134E-2</v>
      </c>
      <c r="M23">
        <f si="5" t="shared"/>
        <v>1</v>
      </c>
    </row>
    <row r="24" spans="1:13">
      <c r="A24" s="1">
        <v>42430</v>
      </c>
      <c r="B24">
        <v>30.35</v>
      </c>
      <c r="C24" s="25">
        <f si="1" t="shared"/>
        <v>3.1260618416581787E-2</v>
      </c>
      <c r="D24" s="26">
        <f si="7" t="shared"/>
        <v>29.695381120769728</v>
      </c>
      <c r="E24" s="26"/>
      <c r="F24">
        <v>29.802600000000002</v>
      </c>
      <c r="G24" s="25">
        <f si="3" t="shared"/>
        <v>2.2044468012313745E-2</v>
      </c>
      <c r="H24" s="25"/>
      <c r="I24" s="25">
        <f si="0" t="shared"/>
        <v>1.8367524981041994E-2</v>
      </c>
      <c r="J24">
        <v>5350.43</v>
      </c>
      <c r="K24">
        <v>5473.63</v>
      </c>
      <c r="L24" s="25">
        <f si="8" t="shared"/>
        <v>2.3026186680322747E-2</v>
      </c>
      <c r="M24">
        <f si="5" t="shared"/>
        <v>2</v>
      </c>
    </row>
    <row r="25" spans="1:13">
      <c r="A25" s="1">
        <v>42431</v>
      </c>
      <c r="B25">
        <v>31.74</v>
      </c>
      <c r="C25" s="25">
        <f si="1" t="shared"/>
        <v>4.5799011532125178E-2</v>
      </c>
      <c r="D25" s="26">
        <f si="7" t="shared"/>
        <v>31.324519229469288</v>
      </c>
      <c r="E25" s="26"/>
      <c r="F25">
        <v>31.479199999999999</v>
      </c>
      <c r="G25" s="25">
        <f si="3" t="shared"/>
        <v>1.3263755701630631E-2</v>
      </c>
      <c r="H25" s="25"/>
      <c r="I25" s="25">
        <f si="0" t="shared"/>
        <v>8.2848357010343321E-3</v>
      </c>
      <c r="J25">
        <v>5473.63</v>
      </c>
      <c r="K25">
        <v>5753.15</v>
      </c>
      <c r="L25" s="25">
        <f ref="L25:L85" si="9" t="shared">+K25/J25-1</f>
        <v>5.1066659602494013E-2</v>
      </c>
      <c r="M25">
        <f si="5" t="shared"/>
        <v>3</v>
      </c>
    </row>
    <row r="26" spans="1:13">
      <c r="A26" s="1">
        <v>42432</v>
      </c>
      <c r="B26">
        <v>31.78</v>
      </c>
      <c r="C26" s="25">
        <f si="1" t="shared"/>
        <v>1.260239445494804E-3</v>
      </c>
      <c r="D26" s="26">
        <f si="7" t="shared"/>
        <v>31.609589323414131</v>
      </c>
      <c r="E26" s="26"/>
      <c r="F26">
        <v>31.742699999999999</v>
      </c>
      <c r="G26" s="25">
        <f si="3" t="shared"/>
        <v>5.3911069467658113E-3</v>
      </c>
      <c r="H26" s="25"/>
      <c r="I26" s="25">
        <f si="0" t="shared"/>
        <v>1.175073323945508E-3</v>
      </c>
      <c r="J26">
        <v>5753.15</v>
      </c>
      <c r="K26">
        <v>5776.98</v>
      </c>
      <c r="L26" s="25">
        <f si="9" t="shared"/>
        <v>4.1420786873278548E-3</v>
      </c>
      <c r="M26">
        <f si="5" t="shared"/>
        <v>4</v>
      </c>
    </row>
    <row r="27" spans="1:13">
      <c r="A27" s="1">
        <v>42433</v>
      </c>
      <c r="B27">
        <v>31.32</v>
      </c>
      <c r="C27" s="25">
        <f si="1" t="shared"/>
        <v>-1.4474512271869133E-2</v>
      </c>
      <c r="D27" s="26">
        <f si="7" t="shared"/>
        <v>30.888715663201193</v>
      </c>
      <c r="E27" s="26"/>
      <c r="F27">
        <v>30.9359</v>
      </c>
      <c r="G27" s="25">
        <f si="3" t="shared"/>
        <v>1.396252086041283E-2</v>
      </c>
      <c r="H27" s="25"/>
      <c r="I27" s="25">
        <f si="0" t="shared"/>
        <v>1.2415995655532974E-2</v>
      </c>
      <c r="J27">
        <v>5776.98</v>
      </c>
      <c r="K27">
        <v>5621.56</v>
      </c>
      <c r="L27" s="25">
        <f si="9" t="shared"/>
        <v>-2.6903330113657864E-2</v>
      </c>
      <c r="M27">
        <f si="5" t="shared"/>
        <v>5</v>
      </c>
    </row>
    <row r="28" spans="1:13">
      <c r="A28" s="1">
        <v>42436</v>
      </c>
      <c r="B28">
        <v>31.72</v>
      </c>
      <c r="C28" s="25">
        <f si="1" t="shared"/>
        <v>1.2771392081736943E-2</v>
      </c>
      <c r="D28" s="26">
        <f si="7" t="shared"/>
        <v>31.656748579575773</v>
      </c>
      <c r="E28" s="26"/>
      <c r="F28">
        <v>31.621600000000001</v>
      </c>
      <c r="G28" s="25">
        <f si="3" t="shared"/>
        <v>1.9980390678857596E-3</v>
      </c>
      <c r="H28" s="25"/>
      <c r="I28" s="25">
        <f si="0" t="shared"/>
        <v>3.1117969995193562E-3</v>
      </c>
      <c r="J28">
        <v>5621.56</v>
      </c>
      <c r="K28">
        <v>5752.55</v>
      </c>
      <c r="L28" s="25">
        <f si="9" t="shared"/>
        <v>2.3301361187997527E-2</v>
      </c>
      <c r="M28">
        <f si="5" t="shared"/>
        <v>1</v>
      </c>
    </row>
    <row r="29" spans="1:13">
      <c r="A29" s="1">
        <v>42437</v>
      </c>
      <c r="B29">
        <v>31.47</v>
      </c>
      <c r="C29" s="25">
        <f si="1" t="shared"/>
        <v>-7.8814627994956421E-3</v>
      </c>
      <c r="D29" s="26">
        <f si="7" t="shared"/>
        <v>31.686354317302762</v>
      </c>
      <c r="E29" s="26"/>
      <c r="F29">
        <v>31.752300000000002</v>
      </c>
      <c r="G29" s="25">
        <f si="3" t="shared"/>
        <v>-6.8279965292384892E-3</v>
      </c>
      <c r="H29" s="25"/>
      <c r="I29" s="25">
        <f si="0" t="shared"/>
        <v>-8.8906945323646847E-3</v>
      </c>
      <c r="J29">
        <v>5752.55</v>
      </c>
      <c r="K29">
        <v>5764.33</v>
      </c>
      <c r="L29" s="25">
        <f si="9" t="shared"/>
        <v>2.0477875029334403E-3</v>
      </c>
      <c r="M29">
        <f si="5" t="shared"/>
        <v>2</v>
      </c>
    </row>
    <row r="30" spans="1:13">
      <c r="A30" s="1">
        <v>42438</v>
      </c>
      <c r="B30">
        <v>30.78</v>
      </c>
      <c r="C30" s="25">
        <f si="1" t="shared"/>
        <v>-2.1925643469971279E-2</v>
      </c>
      <c r="D30" s="26">
        <f si="7" t="shared"/>
        <v>30.940966112627141</v>
      </c>
      <c r="E30" s="26"/>
      <c r="F30">
        <v>30.864999999999998</v>
      </c>
      <c r="G30" s="25">
        <f si="3" t="shared"/>
        <v>-5.2023622029516714E-3</v>
      </c>
      <c r="H30" s="25"/>
      <c r="I30" s="25">
        <f si="0" t="shared"/>
        <v>-2.7539283978615936E-3</v>
      </c>
      <c r="J30">
        <v>5764.33</v>
      </c>
      <c r="K30">
        <v>5617.04</v>
      </c>
      <c r="L30" s="25">
        <f si="9" t="shared"/>
        <v>-2.5551972215331231E-2</v>
      </c>
      <c r="M30">
        <f si="5" t="shared"/>
        <v>3</v>
      </c>
    </row>
    <row r="31" spans="1:13">
      <c r="A31" s="1">
        <v>42439</v>
      </c>
      <c r="B31">
        <v>30.15</v>
      </c>
      <c r="C31" s="25">
        <f si="1" t="shared"/>
        <v>-2.0467836257310079E-2</v>
      </c>
      <c r="D31" s="26">
        <f si="7" t="shared"/>
        <v>30.342491196430856</v>
      </c>
      <c r="E31" s="26"/>
      <c r="F31">
        <v>30.359200000000001</v>
      </c>
      <c r="G31" s="25">
        <f si="3" t="shared"/>
        <v>-6.3439483325449242E-3</v>
      </c>
      <c r="H31" s="25"/>
      <c r="I31" s="25">
        <f si="0" t="shared"/>
        <v>-6.8908271627712292E-3</v>
      </c>
      <c r="J31">
        <v>5617.04</v>
      </c>
      <c r="K31">
        <v>5521.95</v>
      </c>
      <c r="L31" s="25">
        <f si="9" t="shared"/>
        <v>-1.6928845085667943E-2</v>
      </c>
      <c r="M31">
        <f si="5" t="shared"/>
        <v>4</v>
      </c>
    </row>
    <row r="32" spans="1:13">
      <c r="A32" s="1">
        <v>42440</v>
      </c>
      <c r="B32">
        <v>30.61</v>
      </c>
      <c r="C32" s="25">
        <f si="1" t="shared"/>
        <v>1.5257048092869097E-2</v>
      </c>
      <c r="D32" s="26">
        <f si="7" t="shared"/>
        <v>30.287892070011498</v>
      </c>
      <c r="E32" s="26"/>
      <c r="F32">
        <v>30.441400000000002</v>
      </c>
      <c r="G32" s="25">
        <f si="3" t="shared"/>
        <v>1.0634874465477395E-2</v>
      </c>
      <c r="H32" s="25"/>
      <c r="I32" s="25">
        <f si="0" t="shared"/>
        <v>5.5385100553850819E-3</v>
      </c>
      <c r="J32">
        <v>5521.95</v>
      </c>
      <c r="K32">
        <v>5508.98</v>
      </c>
      <c r="L32" s="25">
        <f si="9" t="shared"/>
        <v>-2.3488079392244288E-3</v>
      </c>
      <c r="M32">
        <f si="5" t="shared"/>
        <v>5</v>
      </c>
    </row>
    <row r="33" spans="1:13">
      <c r="A33" s="1">
        <v>42443</v>
      </c>
      <c r="B33">
        <v>31.45</v>
      </c>
      <c r="C33" s="25">
        <f si="1" t="shared"/>
        <v>2.7442012414243599E-2</v>
      </c>
      <c r="D33" s="26">
        <f si="7" t="shared"/>
        <v>31.444936526543941</v>
      </c>
      <c r="E33" s="26"/>
      <c r="F33">
        <v>31.5246</v>
      </c>
      <c r="G33" s="25">
        <f si="3" t="shared"/>
        <v>1.6102667123485404E-4</v>
      </c>
      <c r="H33" s="25"/>
      <c r="I33" s="25">
        <f si="0" t="shared"/>
        <v>-2.3664059179180352E-3</v>
      </c>
      <c r="J33">
        <v>5508.98</v>
      </c>
      <c r="K33">
        <v>5690.59</v>
      </c>
      <c r="L33" s="25">
        <f si="9" t="shared"/>
        <v>3.2966175226630146E-2</v>
      </c>
      <c r="M33">
        <f si="5" t="shared"/>
        <v>1</v>
      </c>
    </row>
    <row r="34" spans="1:13">
      <c r="A34" s="1">
        <v>42444</v>
      </c>
      <c r="B34">
        <v>31.22</v>
      </c>
      <c r="C34" s="25">
        <f si="1" t="shared"/>
        <v>-7.3131955484896372E-3</v>
      </c>
      <c r="D34" s="26">
        <f ref="D34:D39" si="10" t="shared">+F33*(1+L34)</f>
        <v>31.243234722585882</v>
      </c>
      <c r="E34" s="26"/>
      <c r="F34">
        <v>31.180099999999999</v>
      </c>
      <c r="G34" s="25">
        <f si="3" t="shared"/>
        <v>-7.4367211949044609E-4</v>
      </c>
      <c r="H34" s="25"/>
      <c r="I34" s="25">
        <f si="0" t="shared"/>
        <v>1.2796623487416614E-3</v>
      </c>
      <c r="J34">
        <v>5690.59</v>
      </c>
      <c r="K34">
        <v>5639.8</v>
      </c>
      <c r="L34" s="25">
        <f si="9" t="shared"/>
        <v>-8.9252608253274079E-3</v>
      </c>
      <c r="M34">
        <f si="5" t="shared"/>
        <v>2</v>
      </c>
    </row>
    <row r="35" spans="1:13">
      <c r="A35" s="1">
        <v>42445</v>
      </c>
      <c r="B35">
        <v>31.1</v>
      </c>
      <c r="C35" s="25">
        <f si="1" t="shared"/>
        <v>-3.8436899423445192E-3</v>
      </c>
      <c r="D35" s="26">
        <f si="10" t="shared"/>
        <v>30.754399141813536</v>
      </c>
      <c r="E35" s="26"/>
      <c r="F35">
        <v>30.992699999999999</v>
      </c>
      <c r="G35" s="25">
        <f si="3" t="shared"/>
        <v>1.123744465280696E-2</v>
      </c>
      <c r="H35" s="25"/>
      <c r="I35" s="25">
        <f si="0" t="shared"/>
        <v>3.4621055926074007E-3</v>
      </c>
      <c r="J35">
        <v>5639.8</v>
      </c>
      <c r="K35">
        <v>5562.8</v>
      </c>
      <c r="L35" s="25">
        <f si="9" t="shared"/>
        <v>-1.3652966417248891E-2</v>
      </c>
      <c r="M35">
        <f si="5" t="shared"/>
        <v>3</v>
      </c>
    </row>
    <row r="36" spans="1:13">
      <c r="A36" s="1">
        <v>42446</v>
      </c>
      <c r="B36">
        <v>32.39</v>
      </c>
      <c r="C36" s="25">
        <f si="1" t="shared"/>
        <v>4.1479099678456643E-2</v>
      </c>
      <c r="D36" s="26">
        <f si="10" t="shared"/>
        <v>32.013272874451708</v>
      </c>
      <c r="E36" s="26"/>
      <c r="F36">
        <v>32.248600000000003</v>
      </c>
      <c r="G36" s="25">
        <f si="3" t="shared"/>
        <v>1.1767841639488852E-2</v>
      </c>
      <c r="H36" s="25"/>
      <c r="I36" s="25">
        <f si="0" t="shared"/>
        <v>4.3846864670094021E-3</v>
      </c>
      <c r="J36">
        <v>5562.8</v>
      </c>
      <c r="K36">
        <v>5745.98</v>
      </c>
      <c r="L36" s="25">
        <f si="9" t="shared"/>
        <v>3.2929459984180509E-2</v>
      </c>
      <c r="M36">
        <f si="5" t="shared"/>
        <v>4</v>
      </c>
    </row>
    <row r="37" spans="1:13">
      <c r="A37" s="1">
        <v>42447</v>
      </c>
      <c r="B37">
        <v>34.06</v>
      </c>
      <c r="C37" s="25">
        <f si="1" t="shared"/>
        <v>5.1559123186168732E-2</v>
      </c>
      <c r="D37" s="26">
        <f si="10" t="shared"/>
        <v>33.389483784489336</v>
      </c>
      <c r="E37" s="26"/>
      <c r="F37">
        <v>33.416400000000003</v>
      </c>
      <c r="G37" s="25">
        <f si="3" t="shared"/>
        <v>2.0081658639542921E-2</v>
      </c>
      <c r="H37" s="25"/>
      <c r="I37" s="25">
        <f si="0" t="shared"/>
        <v>1.9260004069857839E-2</v>
      </c>
      <c r="J37">
        <v>5745.98</v>
      </c>
      <c r="K37">
        <v>5949.26</v>
      </c>
      <c r="L37" s="25">
        <f si="9" t="shared"/>
        <v>3.5377777158987822E-2</v>
      </c>
      <c r="M37">
        <f si="5" t="shared"/>
        <v>5</v>
      </c>
    </row>
    <row r="38" spans="1:13">
      <c r="A38" s="1">
        <v>42450</v>
      </c>
      <c r="B38">
        <v>34.67</v>
      </c>
      <c r="C38" s="25">
        <f si="1" t="shared"/>
        <v>1.7909571344685737E-2</v>
      </c>
      <c r="D38" s="26">
        <f si="10" t="shared"/>
        <v>34.260170756026803</v>
      </c>
      <c r="E38" s="26"/>
      <c r="F38">
        <v>34.213999999999999</v>
      </c>
      <c r="G38" s="25">
        <f si="3" t="shared"/>
        <v>1.19622650713469E-2</v>
      </c>
      <c r="H38" s="25"/>
      <c r="I38" s="25">
        <f si="0" t="shared"/>
        <v>1.3327877477056216E-2</v>
      </c>
      <c r="J38">
        <v>5949.26</v>
      </c>
      <c r="K38">
        <v>6099.48</v>
      </c>
      <c r="L38" s="25">
        <f si="9" t="shared"/>
        <v>2.5250199184436273E-2</v>
      </c>
      <c r="M38">
        <f si="5" t="shared"/>
        <v>1</v>
      </c>
    </row>
    <row r="39" spans="1:13">
      <c r="A39" s="1">
        <v>42451</v>
      </c>
      <c r="B39">
        <v>34.29</v>
      </c>
      <c r="C39" s="25">
        <f si="1" t="shared"/>
        <v>-1.0960484568791506E-2</v>
      </c>
      <c r="D39" s="26">
        <f si="10" t="shared"/>
        <v>34.079432158151185</v>
      </c>
      <c r="E39" s="26"/>
      <c r="F39">
        <v>34.0227</v>
      </c>
      <c r="G39" s="25">
        <f ref="G39:G55" si="11" t="shared">+B39/D39-1</f>
        <v>6.1787368073400462E-3</v>
      </c>
      <c r="H39" s="25"/>
      <c r="I39" s="25">
        <f si="0" t="shared"/>
        <v>7.8565193238631092E-3</v>
      </c>
      <c r="J39">
        <v>6099.48</v>
      </c>
      <c r="K39">
        <v>6075.49</v>
      </c>
      <c r="L39" s="25">
        <f si="9" t="shared"/>
        <v>-3.933122167791292E-3</v>
      </c>
      <c r="M39">
        <f si="5" t="shared"/>
        <v>2</v>
      </c>
    </row>
    <row r="40" spans="1:13">
      <c r="A40" s="1">
        <v>42452</v>
      </c>
      <c r="B40">
        <v>34.28</v>
      </c>
      <c r="C40" s="25">
        <f si="1" t="shared"/>
        <v>-2.9163021289002611E-4</v>
      </c>
      <c r="D40" s="26">
        <f ref="D40:D46" si="12" t="shared">+F39*(1+L40)</f>
        <v>34.266187685108527</v>
      </c>
      <c r="E40" s="26"/>
      <c r="F40">
        <v>34.200600000000001</v>
      </c>
      <c r="G40" s="25">
        <f si="11" t="shared"/>
        <v>4.0308875380024034E-4</v>
      </c>
      <c r="H40" s="25"/>
      <c r="I40" s="25">
        <f si="0" t="shared"/>
        <v>2.321596697133943E-3</v>
      </c>
      <c r="J40">
        <v>6075.49</v>
      </c>
      <c r="K40">
        <v>6118.97</v>
      </c>
      <c r="L40" s="25">
        <f si="9" t="shared"/>
        <v>7.1566244039575899E-3</v>
      </c>
      <c r="M40">
        <f si="5" t="shared"/>
        <v>3</v>
      </c>
    </row>
    <row r="41" spans="1:13">
      <c r="A41" s="1">
        <v>42453</v>
      </c>
      <c r="B41">
        <v>33.549999999999997</v>
      </c>
      <c r="C41" s="25">
        <f si="1" t="shared"/>
        <v>-2.1295215869311712E-2</v>
      </c>
      <c r="D41" s="26">
        <f si="12" t="shared"/>
        <v>33.638598498113247</v>
      </c>
      <c r="E41" s="26"/>
      <c r="F41">
        <v>33.504399999999997</v>
      </c>
      <c r="G41" s="25">
        <f si="11" t="shared"/>
        <v>-2.6338344065737207E-3</v>
      </c>
      <c r="H41" s="25"/>
      <c r="I41" s="25">
        <f si="0" t="shared"/>
        <v>1.3610152696361677E-3</v>
      </c>
      <c r="J41">
        <v>6118.97</v>
      </c>
      <c r="K41">
        <v>6018.42</v>
      </c>
      <c r="L41" s="25">
        <f si="9" t="shared"/>
        <v>-1.6432504163282458E-2</v>
      </c>
      <c r="M41">
        <f si="5" t="shared"/>
        <v>4</v>
      </c>
    </row>
    <row r="42" spans="1:13">
      <c r="A42" s="1">
        <v>42454</v>
      </c>
      <c r="B42">
        <v>33.549999999999997</v>
      </c>
      <c r="C42" s="25">
        <f si="1" t="shared"/>
        <v>0</v>
      </c>
      <c r="D42" s="26">
        <f si="12" t="shared"/>
        <v>33.83290725672186</v>
      </c>
      <c r="E42" s="26"/>
      <c r="F42" s="27">
        <v>33.83290725672186</v>
      </c>
      <c r="G42" s="25">
        <f si="11" t="shared"/>
        <v>-8.3618961437508244E-3</v>
      </c>
      <c r="H42" s="25"/>
      <c r="I42" s="27">
        <v>1.3610152696361677E-3</v>
      </c>
      <c r="J42">
        <v>6018.42</v>
      </c>
      <c r="K42">
        <v>6077.43</v>
      </c>
      <c r="L42" s="25">
        <f si="9" t="shared"/>
        <v>9.8048989601922099E-3</v>
      </c>
      <c r="M42">
        <f si="5" t="shared"/>
        <v>5</v>
      </c>
    </row>
    <row r="43" spans="1:13">
      <c r="A43" s="1">
        <v>42457</v>
      </c>
      <c r="B43">
        <v>33.99</v>
      </c>
      <c r="C43" s="25">
        <f si="1" t="shared"/>
        <v>1.3114754098360715E-2</v>
      </c>
      <c r="D43" s="26">
        <f si="12" t="shared"/>
        <v>33.612176656331719</v>
      </c>
      <c r="E43" s="26"/>
      <c r="F43">
        <v>33.624699999999997</v>
      </c>
      <c r="G43" s="25">
        <f si="11" t="shared"/>
        <v>1.124066874726215E-2</v>
      </c>
      <c r="H43" s="25"/>
      <c r="I43" s="27">
        <v>1.3610152696361677E-3</v>
      </c>
      <c r="J43">
        <v>6077.43</v>
      </c>
      <c r="K43">
        <v>6037.78</v>
      </c>
      <c r="L43" s="25">
        <f si="9" t="shared"/>
        <v>-6.5241393154673588E-3</v>
      </c>
      <c r="M43">
        <f si="5" t="shared"/>
        <v>1</v>
      </c>
    </row>
    <row r="44" spans="1:13">
      <c r="A44" s="1">
        <v>42458</v>
      </c>
      <c r="B44">
        <v>33.54</v>
      </c>
      <c r="C44" s="25">
        <f si="1" t="shared"/>
        <v>-1.3239187996469615E-2</v>
      </c>
      <c r="D44" s="26">
        <f si="12" t="shared"/>
        <v>32.979191389716085</v>
      </c>
      <c r="E44" s="26"/>
      <c r="F44">
        <v>33.064799999999998</v>
      </c>
      <c r="G44" s="25">
        <f si="11" t="shared"/>
        <v>1.7004923003018035E-2</v>
      </c>
      <c r="H44" s="25"/>
      <c r="I44" s="25">
        <f ref="I44:I54" si="13" t="shared">+B44/F44-1</f>
        <v>1.4371779052043232E-2</v>
      </c>
      <c r="J44">
        <v>6037.78</v>
      </c>
      <c r="K44">
        <v>5921.87</v>
      </c>
      <c r="L44" s="25">
        <f si="9" t="shared"/>
        <v>-1.9197453368622219E-2</v>
      </c>
      <c r="M44">
        <f si="5" t="shared"/>
        <v>2</v>
      </c>
    </row>
    <row r="45" spans="1:13">
      <c r="A45" s="1">
        <v>42459</v>
      </c>
      <c r="B45">
        <v>34.83</v>
      </c>
      <c r="C45" s="25">
        <f si="1" t="shared"/>
        <v>3.8461538461538547E-2</v>
      </c>
      <c r="D45" s="26">
        <f si="12" t="shared"/>
        <v>34.268771519807089</v>
      </c>
      <c r="E45" s="26"/>
      <c r="F45">
        <v>34.441400000000002</v>
      </c>
      <c r="G45" s="25">
        <f si="11" t="shared"/>
        <v>1.6377257056574779E-2</v>
      </c>
      <c r="H45" s="25"/>
      <c r="I45" s="25">
        <f si="13" t="shared"/>
        <v>1.128293274953962E-2</v>
      </c>
      <c r="J45">
        <v>5921.87</v>
      </c>
      <c r="K45">
        <v>6137.5</v>
      </c>
      <c r="L45" s="25">
        <f si="9" t="shared"/>
        <v>3.6412484569907866E-2</v>
      </c>
      <c r="M45">
        <f si="5" t="shared"/>
        <v>3</v>
      </c>
    </row>
    <row r="46" spans="1:13">
      <c r="A46" s="1">
        <v>42460</v>
      </c>
      <c r="B46">
        <v>34.729999999999997</v>
      </c>
      <c r="C46" s="25">
        <f si="1" t="shared"/>
        <v>-2.8710881424059975E-3</v>
      </c>
      <c r="D46" s="26">
        <f si="12" t="shared"/>
        <v>34.544149007576372</v>
      </c>
      <c r="E46" s="26"/>
      <c r="F46">
        <v>34.6098</v>
      </c>
      <c r="G46" s="25">
        <f si="11" t="shared"/>
        <v>5.3801004732483282E-3</v>
      </c>
      <c r="H46" s="25"/>
      <c r="I46" s="25">
        <f si="13" t="shared"/>
        <v>3.4730047558781951E-3</v>
      </c>
      <c r="J46">
        <v>6137.5</v>
      </c>
      <c r="K46">
        <v>6155.81</v>
      </c>
      <c r="L46" s="25">
        <f si="9" t="shared"/>
        <v>2.9832993890019921E-3</v>
      </c>
      <c r="M46">
        <f si="5" t="shared"/>
        <v>4</v>
      </c>
    </row>
    <row r="47" spans="1:13">
      <c r="A47" s="1">
        <v>42461</v>
      </c>
      <c r="B47">
        <v>34.67</v>
      </c>
      <c r="C47" s="25">
        <f si="1" t="shared"/>
        <v>-1.7276130146846036E-3</v>
      </c>
      <c r="D47" s="26">
        <f>+F46*(1+L47)</f>
        <v>34.433934509674593</v>
      </c>
      <c r="E47" s="26"/>
      <c r="F47">
        <v>34.412199999999999</v>
      </c>
      <c r="G47" s="25">
        <f si="11" t="shared"/>
        <v>6.8556060667155361E-3</v>
      </c>
      <c r="H47" s="25"/>
      <c r="I47" s="25">
        <f si="13" t="shared"/>
        <v>7.491529166981481E-3</v>
      </c>
      <c r="J47">
        <v>6155.81</v>
      </c>
      <c r="K47">
        <v>6124.53</v>
      </c>
      <c r="L47" s="25">
        <f si="9" t="shared"/>
        <v>-5.0813784051165767E-3</v>
      </c>
      <c r="M47">
        <f si="5" t="shared"/>
        <v>5</v>
      </c>
    </row>
    <row r="48" spans="1:13">
      <c r="A48" s="1">
        <v>42464</v>
      </c>
      <c r="B48">
        <v>34.5</v>
      </c>
      <c r="C48" s="25">
        <f si="1" t="shared"/>
        <v>-4.9033746755120511E-3</v>
      </c>
      <c r="D48" s="26">
        <f>+F47*(1+L48)</f>
        <v>34.412199999999999</v>
      </c>
      <c r="E48" s="26"/>
      <c r="F48">
        <v>34.421100000000003</v>
      </c>
      <c r="G48" s="25">
        <f si="11" t="shared"/>
        <v>2.5514207170713732E-3</v>
      </c>
      <c r="H48" s="25"/>
      <c r="I48" s="25">
        <f si="13" t="shared"/>
        <v>2.2921986804604888E-3</v>
      </c>
      <c r="J48">
        <v>6124.53</v>
      </c>
      <c r="K48">
        <v>6124.53</v>
      </c>
      <c r="L48" s="25">
        <f si="9" t="shared"/>
        <v>0</v>
      </c>
      <c r="M48">
        <f si="5" t="shared"/>
        <v>1</v>
      </c>
    </row>
    <row r="49" spans="1:13">
      <c r="A49" s="1">
        <v>42465</v>
      </c>
      <c r="B49">
        <v>35.21</v>
      </c>
      <c r="C49" s="25">
        <f si="1" t="shared"/>
        <v>2.0579710144927654E-2</v>
      </c>
      <c r="D49" s="26">
        <f>+F48*(1+L49)</f>
        <v>35.331853846417602</v>
      </c>
      <c r="E49" s="26"/>
      <c r="F49">
        <v>35.295400000000001</v>
      </c>
      <c r="G49" s="25">
        <f si="11" t="shared"/>
        <v>-3.4488381772233012E-3</v>
      </c>
      <c r="H49" s="25"/>
      <c r="I49" s="25">
        <f si="13" t="shared"/>
        <v>-2.4195787553051851E-3</v>
      </c>
      <c r="J49">
        <v>6124.53</v>
      </c>
      <c r="K49">
        <v>6286.58</v>
      </c>
      <c r="L49" s="25">
        <f si="9" t="shared"/>
        <v>2.645917319369806E-2</v>
      </c>
      <c r="M49">
        <f si="5" t="shared"/>
        <v>2</v>
      </c>
    </row>
    <row r="50" spans="1:13">
      <c r="A50" s="1">
        <v>42466</v>
      </c>
      <c r="B50">
        <v>35.83</v>
      </c>
      <c r="C50" s="25">
        <f si="1" t="shared"/>
        <v>1.7608633910820792E-2</v>
      </c>
      <c r="D50" s="26">
        <f>+F49*(1+L50)</f>
        <v>35.502290787996017</v>
      </c>
      <c r="E50" s="26"/>
      <c r="F50">
        <v>35.549100000000003</v>
      </c>
      <c r="G50" s="25">
        <f si="11" t="shared"/>
        <v>9.2306497617553607E-3</v>
      </c>
      <c r="H50" s="25"/>
      <c r="I50" s="25">
        <f si="13" t="shared"/>
        <v>7.9017471609688084E-3</v>
      </c>
      <c r="J50">
        <v>6286.58</v>
      </c>
      <c r="K50">
        <v>6323.43</v>
      </c>
      <c r="L50" s="25">
        <f si="9" t="shared"/>
        <v>5.8616926850529882E-3</v>
      </c>
      <c r="M50">
        <f si="5" t="shared"/>
        <v>3</v>
      </c>
    </row>
    <row r="51" spans="1:13">
      <c r="A51" s="1">
        <v>42467</v>
      </c>
      <c r="B51">
        <v>34.590000000000003</v>
      </c>
      <c r="C51" s="25">
        <f si="1" t="shared"/>
        <v>-3.460787049958125E-2</v>
      </c>
      <c r="D51" s="26">
        <f>+F50*(1+L51)</f>
        <v>35.018064156162083</v>
      </c>
      <c r="E51" s="26"/>
      <c r="G51" s="25">
        <f si="11" t="shared"/>
        <v>-1.222409537697855E-2</v>
      </c>
      <c r="H51" s="25"/>
      <c r="J51">
        <v>6323.43</v>
      </c>
      <c r="K51">
        <v>6228.97</v>
      </c>
      <c r="L51" s="25">
        <f si="9" t="shared"/>
        <v>-1.4938095305870425E-2</v>
      </c>
      <c r="M51">
        <f si="5" t="shared"/>
        <v>4</v>
      </c>
    </row>
    <row r="52" spans="1:13">
      <c r="A52" s="1">
        <v>42468</v>
      </c>
      <c r="B52">
        <v>34.81</v>
      </c>
      <c r="C52" s="25">
        <f si="1" t="shared"/>
        <v>6.3602197166809926E-3</v>
      </c>
      <c r="D52" s="26"/>
      <c r="E52" s="26"/>
      <c r="F52">
        <v>34.634300000000003</v>
      </c>
      <c r="I52" s="25">
        <f si="13" t="shared"/>
        <v>5.0730056620171826E-3</v>
      </c>
      <c r="J52">
        <v>6228.97</v>
      </c>
      <c r="K52">
        <v>6168.74</v>
      </c>
      <c r="L52" s="25">
        <f si="9" t="shared"/>
        <v>-9.6693353796856174E-3</v>
      </c>
      <c r="M52">
        <f si="5" t="shared"/>
        <v>5</v>
      </c>
    </row>
    <row r="53" spans="1:13">
      <c r="A53" s="1">
        <v>42471</v>
      </c>
      <c r="B53">
        <v>35.36</v>
      </c>
      <c r="C53" s="25">
        <f si="1" t="shared"/>
        <v>1.5800057454754324E-2</v>
      </c>
      <c r="D53" s="26">
        <f>+F52*(1+L53)</f>
        <v>35.395399626179746</v>
      </c>
      <c r="E53" s="26"/>
      <c r="F53">
        <v>35.504800000000003</v>
      </c>
      <c r="G53" s="25">
        <f si="11" t="shared"/>
        <v>-1.0001194096863619E-3</v>
      </c>
      <c r="H53" s="25"/>
      <c r="I53" s="25">
        <f si="13" t="shared"/>
        <v>-4.0783218043758396E-3</v>
      </c>
      <c r="J53">
        <v>6168.74</v>
      </c>
      <c r="K53">
        <v>6304.3</v>
      </c>
      <c r="L53" s="25">
        <f si="9" t="shared"/>
        <v>2.1975314245696875E-2</v>
      </c>
      <c r="M53">
        <f si="5" t="shared"/>
        <v>1</v>
      </c>
    </row>
    <row r="54" spans="1:13">
      <c r="A54" s="1">
        <v>42472</v>
      </c>
      <c r="B54">
        <v>35.520000000000003</v>
      </c>
      <c r="C54" s="25">
        <f si="1" t="shared"/>
        <v>4.5248868778282603E-3</v>
      </c>
      <c r="D54" s="26">
        <f>+F53*(1+L54)</f>
        <v>35.21104329933538</v>
      </c>
      <c r="E54" s="26"/>
      <c r="F54">
        <v>35.172499999999999</v>
      </c>
      <c r="G54" s="25">
        <f si="11" t="shared"/>
        <v>8.7744261945925661E-3</v>
      </c>
      <c r="H54" s="25"/>
      <c r="I54" s="25">
        <f si="13" t="shared"/>
        <v>9.8798777453978914E-3</v>
      </c>
      <c r="J54">
        <v>6304.3</v>
      </c>
      <c r="K54">
        <v>6252.14</v>
      </c>
      <c r="L54" s="25">
        <f si="9" t="shared"/>
        <v>-8.2737179385498072E-3</v>
      </c>
      <c r="M54">
        <f si="5" t="shared"/>
        <v>2</v>
      </c>
    </row>
    <row r="55" spans="1:13">
      <c r="A55" s="1">
        <v>42473</v>
      </c>
      <c r="B55">
        <v>36.18</v>
      </c>
      <c r="C55" s="25">
        <f si="1" t="shared"/>
        <v>1.8581081081080919E-2</v>
      </c>
      <c r="D55" s="26">
        <f>+F54*(1+L55)</f>
        <v>35.690568297414963</v>
      </c>
      <c r="E55" s="26"/>
      <c r="F55">
        <v>35.676099999999998</v>
      </c>
      <c r="G55" s="25">
        <f si="11" t="shared"/>
        <v>1.3713194435754694E-2</v>
      </c>
      <c r="H55" s="25"/>
      <c r="I55" s="25">
        <f>+B55/F55-1</f>
        <v>1.4124301703381192E-2</v>
      </c>
      <c r="J55">
        <v>6252.14</v>
      </c>
      <c r="K55">
        <v>6344.23</v>
      </c>
      <c r="L55" s="25">
        <f si="9" t="shared"/>
        <v>1.4729356668276683E-2</v>
      </c>
      <c r="M55">
        <f si="5" t="shared"/>
        <v>3</v>
      </c>
    </row>
    <row r="56" spans="1:13">
      <c r="A56" s="1">
        <v>42474</v>
      </c>
      <c r="B56">
        <v>36.31</v>
      </c>
      <c r="C56" s="25">
        <f si="1" t="shared"/>
        <v>3.5931453841901995E-3</v>
      </c>
      <c r="D56" s="26">
        <f>+F55*(1+L56)</f>
        <v>36.000119917625945</v>
      </c>
      <c r="E56" s="26"/>
      <c r="G56" s="25">
        <f>+B56/D56-1</f>
        <v>8.6077513931372973E-3</v>
      </c>
      <c r="H56" s="25"/>
      <c r="J56">
        <v>6344.23</v>
      </c>
      <c r="K56">
        <v>6401.85</v>
      </c>
      <c r="L56" s="25">
        <f si="9" t="shared"/>
        <v>9.0822684549585198E-3</v>
      </c>
      <c r="M56">
        <f si="5" t="shared"/>
        <v>4</v>
      </c>
    </row>
    <row r="57" spans="1:13">
      <c r="A57" s="1">
        <v>42475</v>
      </c>
      <c r="B57">
        <v>35.840000000000003</v>
      </c>
      <c r="C57" s="25">
        <f si="1" t="shared"/>
        <v>-1.2944092536491314E-2</v>
      </c>
      <c r="F57">
        <v>35.878300000000003</v>
      </c>
      <c r="I57" s="25">
        <f>+B57/F57-1</f>
        <v>-1.067497623911895E-3</v>
      </c>
      <c r="J57">
        <v>6401.85</v>
      </c>
      <c r="K57">
        <v>6384.35</v>
      </c>
      <c r="L57" s="25">
        <f si="9" t="shared"/>
        <v>-2.7335848231370141E-3</v>
      </c>
      <c r="M57">
        <f si="5" t="shared"/>
        <v>5</v>
      </c>
    </row>
    <row r="58" spans="1:13">
      <c r="A58" s="1">
        <v>42478</v>
      </c>
      <c r="B58">
        <v>35.61</v>
      </c>
      <c r="C58" s="25">
        <f si="1" t="shared"/>
        <v>-6.4174107142858094E-3</v>
      </c>
      <c r="D58" s="26">
        <f>+F57*(1+L58)</f>
        <v>35.298625225747337</v>
      </c>
      <c r="E58" s="26"/>
      <c r="F58">
        <v>35.2776</v>
      </c>
      <c r="G58" s="25">
        <f>+B58/D58-1</f>
        <v>8.8211586785975626E-3</v>
      </c>
      <c r="H58" s="25"/>
      <c r="I58" s="25">
        <f>+B58/F58-1</f>
        <v>9.4224096877337793E-3</v>
      </c>
      <c r="J58">
        <v>6384.35</v>
      </c>
      <c r="K58">
        <v>6281.2</v>
      </c>
      <c r="L58" s="25">
        <f si="9" t="shared"/>
        <v>-1.6156695669880317E-2</v>
      </c>
      <c r="M58">
        <f si="5" t="shared"/>
        <v>1</v>
      </c>
    </row>
    <row r="59" spans="1:13">
      <c r="A59" s="1">
        <v>42479</v>
      </c>
      <c r="B59">
        <v>35.729999999999997</v>
      </c>
      <c r="C59" s="25">
        <f si="1" t="shared"/>
        <v>3.3698399326032025E-3</v>
      </c>
      <c r="D59" s="26">
        <f>+F58*(1+L59)</f>
        <v>35.42941072533911</v>
      </c>
      <c r="E59" s="26"/>
      <c r="G59" s="25">
        <f>+B59/D59-1</f>
        <v>8.4841736993921391E-3</v>
      </c>
      <c r="H59" s="25"/>
      <c r="J59">
        <v>6281.2</v>
      </c>
      <c r="K59">
        <v>6308.23</v>
      </c>
      <c r="L59" s="25">
        <f si="9" t="shared"/>
        <v>4.3033178373559355E-3</v>
      </c>
      <c r="M59">
        <f si="5" t="shared"/>
        <v>2</v>
      </c>
    </row>
    <row r="60" spans="1:13">
      <c r="A60" s="1">
        <v>42480</v>
      </c>
      <c r="B60">
        <v>33.79</v>
      </c>
      <c r="C60" s="25">
        <f si="1" t="shared"/>
        <v>-5.4296109711726825E-2</v>
      </c>
      <c r="F60">
        <v>33.760899999999999</v>
      </c>
      <c r="I60" s="25">
        <f>+B60/F60-1</f>
        <v>8.6194384628379694E-4</v>
      </c>
      <c r="M60">
        <f si="5" t="shared"/>
        <v>3</v>
      </c>
    </row>
    <row r="61" spans="1:13">
      <c r="A61" s="1">
        <v>42481</v>
      </c>
      <c r="B61">
        <v>33.18</v>
      </c>
      <c r="C61" s="25">
        <f si="1" t="shared"/>
        <v>-1.8052678307191483E-2</v>
      </c>
      <c r="D61" s="26">
        <f>+F60*(1+L61)</f>
        <v>33.472019476570892</v>
      </c>
      <c r="E61" s="26"/>
      <c r="G61" s="25">
        <f>+B61/D61-1</f>
        <v>-8.7242861690880469E-3</v>
      </c>
      <c r="H61" s="25"/>
      <c r="J61">
        <v>6022.21</v>
      </c>
      <c r="K61">
        <v>5970.68</v>
      </c>
      <c r="L61" s="25">
        <f si="9" t="shared"/>
        <v>-8.5566594323346346E-3</v>
      </c>
      <c r="M61">
        <f si="5" t="shared"/>
        <v>4</v>
      </c>
    </row>
    <row r="62" spans="1:13">
      <c r="A62" s="1">
        <v>42482</v>
      </c>
      <c r="B62">
        <v>33.53</v>
      </c>
      <c r="C62" s="25">
        <f si="1" t="shared"/>
        <v>1.0548523206751037E-2</v>
      </c>
      <c r="F62">
        <v>33.602400000000003</v>
      </c>
      <c r="I62" s="25">
        <f>+B62/F62-1</f>
        <v>-2.154608004190206E-3</v>
      </c>
      <c r="J62">
        <v>5970.68</v>
      </c>
      <c r="K62">
        <v>6011.32</v>
      </c>
      <c r="L62" s="25">
        <f si="9" t="shared"/>
        <v>6.8065948937139353E-3</v>
      </c>
      <c r="M62">
        <f si="5" t="shared"/>
        <v>5</v>
      </c>
    </row>
    <row r="63" spans="1:13">
      <c r="A63" s="1">
        <v>42485</v>
      </c>
      <c r="B63">
        <v>33.29</v>
      </c>
      <c r="C63" s="25">
        <f si="1" t="shared"/>
        <v>-7.1577691619445494E-3</v>
      </c>
      <c r="D63" s="26">
        <f>+F62*(1+L63)</f>
        <v>33.416593259383966</v>
      </c>
      <c r="E63" s="26"/>
      <c r="F63">
        <v>33.370800000000003</v>
      </c>
      <c r="G63" s="25">
        <f>+B63/D63-1</f>
        <v>-3.7883352860458297E-3</v>
      </c>
      <c r="H63" s="25"/>
      <c r="I63" s="25">
        <f>+B63/F63-1</f>
        <v>-2.4212784829852341E-3</v>
      </c>
      <c r="J63">
        <v>6011.32</v>
      </c>
      <c r="K63">
        <v>5978.08</v>
      </c>
      <c r="L63" s="25">
        <f si="9" t="shared"/>
        <v>-5.5295675492237351E-3</v>
      </c>
      <c r="M63">
        <f si="5" t="shared"/>
        <v>1</v>
      </c>
    </row>
    <row r="64" spans="1:13">
      <c r="A64" s="1">
        <v>42486</v>
      </c>
      <c r="B64">
        <v>33.93</v>
      </c>
      <c r="C64" s="25">
        <f si="1" t="shared"/>
        <v>1.9224992490237236E-2</v>
      </c>
      <c r="D64" s="26">
        <f>+F63*(1+L64)</f>
        <v>33.754240879345879</v>
      </c>
      <c r="E64" s="26"/>
      <c r="F64">
        <v>33.818600000000004</v>
      </c>
      <c r="G64" s="25">
        <f>+B64/D64-1</f>
        <v>5.2070233569276869E-3</v>
      </c>
      <c r="H64" s="25"/>
      <c r="I64" s="25">
        <f>+B64/F64-1</f>
        <v>3.294045288687153E-3</v>
      </c>
      <c r="J64">
        <v>5978.08</v>
      </c>
      <c r="K64">
        <v>6046.77</v>
      </c>
      <c r="L64" s="25">
        <f si="9" t="shared"/>
        <v>1.1490311270508258E-2</v>
      </c>
      <c r="M64">
        <f si="5" t="shared"/>
        <v>2</v>
      </c>
    </row>
    <row r="65" spans="1:13">
      <c r="A65" s="1">
        <v>42487</v>
      </c>
      <c r="B65">
        <v>33.68</v>
      </c>
      <c r="C65" s="25">
        <f si="1" t="shared"/>
        <v>-7.3681108163866638E-3</v>
      </c>
      <c r="D65" s="26">
        <f>+F64*(1+L65)</f>
        <v>33.650423386369916</v>
      </c>
      <c r="E65" s="26"/>
      <c r="G65" s="25">
        <f>+B65/D65-1</f>
        <v>8.7893734026733839E-4</v>
      </c>
      <c r="H65" s="25"/>
      <c r="I65" s="25"/>
      <c r="J65">
        <v>6046.77</v>
      </c>
      <c r="K65">
        <v>6016.7</v>
      </c>
      <c r="L65" s="25">
        <f si="9" t="shared"/>
        <v>-4.9729028886497106E-3</v>
      </c>
      <c r="M65">
        <f si="5" t="shared"/>
        <v>3</v>
      </c>
    </row>
    <row r="66" spans="1:13">
      <c r="A66" s="1">
        <v>42488</v>
      </c>
      <c r="B66">
        <v>33.29</v>
      </c>
      <c r="C66" s="25">
        <f si="1" t="shared"/>
        <v>-1.157957244655583E-2</v>
      </c>
      <c r="D66" s="26"/>
      <c r="E66" s="26"/>
      <c r="F66">
        <v>33.600900000000003</v>
      </c>
      <c r="G66" s="25"/>
      <c r="H66" s="25"/>
      <c r="I66" s="25">
        <f>+B66/F66-1</f>
        <v>-9.2527283495383861E-3</v>
      </c>
      <c r="J66">
        <v>6016.7</v>
      </c>
      <c r="K66">
        <v>5990.33</v>
      </c>
      <c r="L66" s="25">
        <f si="9" t="shared"/>
        <v>-4.3828012033174657E-3</v>
      </c>
      <c r="M66">
        <f si="5" t="shared"/>
        <v>4</v>
      </c>
    </row>
    <row r="67" spans="1:13">
      <c r="A67" s="1">
        <v>42489</v>
      </c>
      <c r="B67">
        <v>33.35</v>
      </c>
      <c r="C67" s="25">
        <f si="1" t="shared"/>
        <v>1.8023430459597201E-3</v>
      </c>
      <c r="F67">
        <v>33.546100000000003</v>
      </c>
      <c r="I67" s="25">
        <f>+B67/F67-1</f>
        <v>-5.845686980006648E-3</v>
      </c>
      <c r="J67">
        <v>5990.33</v>
      </c>
      <c r="K67">
        <v>5985.59</v>
      </c>
      <c r="L67" s="25">
        <f si="9" t="shared"/>
        <v>-7.9127527197997427E-4</v>
      </c>
      <c r="M67">
        <f ref="M67:M98" si="14" t="shared">WEEKDAY(A67,2)</f>
        <v>5</v>
      </c>
    </row>
    <row r="68" spans="1:13">
      <c r="A68" s="1">
        <v>42492</v>
      </c>
      <c r="B68">
        <v>33.47</v>
      </c>
      <c r="C68" s="25">
        <f si="1" t="shared"/>
        <v>3.5982008995500969E-3</v>
      </c>
      <c r="F68">
        <v>33.5749</v>
      </c>
      <c r="I68" s="25">
        <f>+B68/F68-1</f>
        <v>-3.1243577791743027E-3</v>
      </c>
      <c r="M68">
        <f si="14" t="shared"/>
        <v>1</v>
      </c>
    </row>
    <row r="69" spans="1:13">
      <c r="A69" s="1">
        <v>42493</v>
      </c>
      <c r="B69">
        <v>33.99</v>
      </c>
      <c r="C69" s="25">
        <f si="1" t="shared"/>
        <v>1.5536301165222755E-2</v>
      </c>
      <c r="D69" s="26">
        <f>+F68*(1+L69)</f>
        <v>34.59500517158709</v>
      </c>
      <c r="E69" s="26"/>
      <c r="F69">
        <v>34.5779</v>
      </c>
      <c r="G69" s="25">
        <f>+B69/D69-1</f>
        <v>-1.7488223186738483E-2</v>
      </c>
      <c r="H69" s="25"/>
      <c r="I69" s="25">
        <f>+B69/F69-1</f>
        <v>-1.700218925961372E-2</v>
      </c>
      <c r="J69">
        <v>5985.59</v>
      </c>
      <c r="K69">
        <v>6167.45</v>
      </c>
      <c r="L69" s="25">
        <f si="9" t="shared"/>
        <v>3.0382969765720524E-2</v>
      </c>
      <c r="M69">
        <f si="14" t="shared"/>
        <v>2</v>
      </c>
    </row>
    <row r="70" spans="1:13">
      <c r="A70" s="1">
        <v>42494</v>
      </c>
      <c r="B70">
        <v>34.04</v>
      </c>
      <c r="C70" s="25">
        <f si="1" t="shared"/>
        <v>1.4710208884964882E-3</v>
      </c>
      <c r="D70" s="26">
        <f>+F69*(1+L70)</f>
        <v>34.590963179596109</v>
      </c>
      <c r="E70" s="26"/>
      <c r="G70" s="25">
        <f>+B70/D70-1</f>
        <v>-1.5927951376650373E-2</v>
      </c>
      <c r="H70" s="25"/>
      <c r="J70">
        <v>6167.45</v>
      </c>
      <c r="K70">
        <v>6169.78</v>
      </c>
      <c r="L70" s="25">
        <f si="9" t="shared"/>
        <v>3.777898483166009E-4</v>
      </c>
      <c r="M70">
        <f si="14" t="shared"/>
        <v>3</v>
      </c>
    </row>
    <row r="71" spans="1:13">
      <c r="A71" s="1">
        <v>42495</v>
      </c>
      <c r="B71">
        <v>34.270000000000003</v>
      </c>
      <c r="C71" s="25">
        <f si="1" t="shared"/>
        <v>6.7567567567567988E-3</v>
      </c>
      <c r="J71">
        <v>6169.78</v>
      </c>
      <c r="K71">
        <v>6203.82</v>
      </c>
      <c r="L71" s="25">
        <f si="9" t="shared"/>
        <v>5.5172145522206506E-3</v>
      </c>
      <c r="M71">
        <f si="14" t="shared"/>
        <v>4</v>
      </c>
    </row>
    <row r="72" spans="1:13">
      <c r="A72" s="1">
        <v>42496</v>
      </c>
      <c r="B72">
        <v>33.08</v>
      </c>
      <c r="C72" s="25">
        <f si="1" t="shared"/>
        <v>-3.4724248613948183E-2</v>
      </c>
      <c r="F72">
        <v>33.281999999999996</v>
      </c>
      <c r="I72" s="25">
        <f ref="I72:I89" si="15" t="shared">+B72/F72-1</f>
        <v>-6.069346794062791E-3</v>
      </c>
      <c r="J72">
        <v>6203.82</v>
      </c>
      <c r="K72">
        <v>5961.49</v>
      </c>
      <c r="L72" s="25">
        <f si="9" t="shared"/>
        <v>-3.9061416997914211E-2</v>
      </c>
      <c r="M72">
        <f si="14" t="shared"/>
        <v>5</v>
      </c>
    </row>
    <row r="73" spans="1:13">
      <c r="A73" s="1">
        <v>42499</v>
      </c>
      <c r="B73">
        <v>31.5</v>
      </c>
      <c r="C73" s="25">
        <f si="1" t="shared"/>
        <v>-4.7762998790810141E-2</v>
      </c>
      <c r="D73" s="26">
        <f ref="D73:D94" si="16" t="shared">+F72*(1+L73)</f>
        <v>32.065835772600472</v>
      </c>
      <c r="E73" s="26"/>
      <c r="F73">
        <v>31.906400000000001</v>
      </c>
      <c r="G73" s="25">
        <f ref="G73:G94" si="17" t="shared">+B73/D73-1</f>
        <v>-1.7646063449372695E-2</v>
      </c>
      <c r="H73" s="25"/>
      <c r="I73" s="25">
        <f si="15" t="shared"/>
        <v>-1.2737256475189973E-2</v>
      </c>
      <c r="J73">
        <v>5961.49</v>
      </c>
      <c r="K73">
        <v>5743.65</v>
      </c>
      <c r="L73" s="25">
        <f si="9" t="shared"/>
        <v>-3.6541200270402197E-2</v>
      </c>
      <c r="M73">
        <f si="14" t="shared"/>
        <v>1</v>
      </c>
    </row>
    <row r="74" spans="1:13">
      <c r="A74" s="1">
        <v>42500</v>
      </c>
      <c r="B74">
        <v>31.95</v>
      </c>
      <c r="C74" s="25">
        <f si="1" t="shared"/>
        <v>1.4285714285714235E-2</v>
      </c>
      <c r="D74" s="26">
        <f si="16" t="shared"/>
        <v>31.880013399145142</v>
      </c>
      <c r="E74" s="26"/>
      <c r="F74">
        <v>31.915500000000002</v>
      </c>
      <c r="G74" s="25">
        <f si="17" t="shared"/>
        <v>2.1953127804121841E-3</v>
      </c>
      <c r="H74" s="25"/>
      <c r="I74" s="25">
        <f si="15" t="shared"/>
        <v>1.0809794613901857E-3</v>
      </c>
      <c r="J74">
        <v>5743.65</v>
      </c>
      <c r="K74">
        <v>5738.9</v>
      </c>
      <c r="L74" s="25">
        <f si="9" t="shared"/>
        <v>-8.2700025245274755E-4</v>
      </c>
      <c r="M74">
        <f si="14" t="shared"/>
        <v>2</v>
      </c>
    </row>
    <row r="75" spans="1:13">
      <c r="A75" s="1">
        <v>42501</v>
      </c>
      <c r="B75">
        <v>31.51</v>
      </c>
      <c r="C75" s="25">
        <f si="1" t="shared"/>
        <v>-1.3771517996870042E-2</v>
      </c>
      <c r="D75" s="26">
        <f si="16" t="shared"/>
        <v>31.829356123124644</v>
      </c>
      <c r="E75" s="26"/>
      <c r="F75">
        <v>31.877600000000001</v>
      </c>
      <c r="G75" s="25">
        <f si="17" t="shared"/>
        <v>-1.0033383078479008E-2</v>
      </c>
      <c r="H75" s="25"/>
      <c r="I75" s="25">
        <f si="15" t="shared"/>
        <v>-1.1531608402138183E-2</v>
      </c>
      <c r="J75">
        <v>5738.9</v>
      </c>
      <c r="K75">
        <v>5723.41</v>
      </c>
      <c r="L75" s="25">
        <f si="9" t="shared"/>
        <v>-2.6991235254142376E-3</v>
      </c>
      <c r="M75">
        <f si="14" t="shared"/>
        <v>3</v>
      </c>
    </row>
    <row r="76" spans="1:13">
      <c r="A76" s="1">
        <v>42502</v>
      </c>
      <c r="B76">
        <v>31.44</v>
      </c>
      <c r="C76" s="25">
        <f si="1" t="shared"/>
        <v>-2.2215169787369593E-3</v>
      </c>
      <c r="D76" s="26">
        <f si="16" t="shared"/>
        <v>31.894587544138897</v>
      </c>
      <c r="E76" s="26"/>
      <c r="F76">
        <v>31.831099999999999</v>
      </c>
      <c r="G76" s="25">
        <f si="17" t="shared"/>
        <v>-1.4252811500063856E-2</v>
      </c>
      <c r="H76" s="25"/>
      <c r="I76" s="25">
        <f si="15" t="shared"/>
        <v>-1.2286725875009008E-2</v>
      </c>
      <c r="J76">
        <v>5723.41</v>
      </c>
      <c r="K76">
        <v>5726.46</v>
      </c>
      <c r="L76" s="25">
        <f si="9" t="shared"/>
        <v>5.3289909337261854E-4</v>
      </c>
      <c r="M76">
        <f si="14" t="shared"/>
        <v>4</v>
      </c>
    </row>
    <row r="77" spans="1:13">
      <c r="A77" s="1">
        <v>42503</v>
      </c>
      <c r="B77">
        <v>31.2</v>
      </c>
      <c r="C77" s="25">
        <f si="1" t="shared"/>
        <v>-7.6335877862595547E-3</v>
      </c>
      <c r="D77" s="26">
        <f si="16" t="shared"/>
        <v>31.763563011179681</v>
      </c>
      <c r="E77" s="26"/>
      <c r="F77">
        <v>31.721800000000002</v>
      </c>
      <c r="G77" s="25">
        <f si="17" t="shared"/>
        <v>-1.7742436860163524E-2</v>
      </c>
      <c r="H77" s="25"/>
      <c r="I77" s="25">
        <f si="15" t="shared"/>
        <v>-1.6449255716888822E-2</v>
      </c>
      <c r="J77">
        <v>5726.46</v>
      </c>
      <c r="K77">
        <v>5714.31</v>
      </c>
      <c r="L77" s="25">
        <f si="9" t="shared"/>
        <v>-2.1217296549700393E-3</v>
      </c>
      <c r="M77">
        <f si="14" t="shared"/>
        <v>5</v>
      </c>
    </row>
    <row r="78" spans="1:13">
      <c r="A78" s="1">
        <v>42506</v>
      </c>
      <c r="B78">
        <v>32.090000000000003</v>
      </c>
      <c r="C78" s="25">
        <f si="1" t="shared"/>
        <v>2.8525641025641146E-2</v>
      </c>
      <c r="D78" s="26">
        <f si="16" t="shared"/>
        <v>32.267103354910745</v>
      </c>
      <c r="E78" s="26"/>
      <c r="F78">
        <v>32.319899999999997</v>
      </c>
      <c r="G78" s="25">
        <f si="17" t="shared"/>
        <v>-5.4886660560371503E-3</v>
      </c>
      <c r="H78" s="25"/>
      <c r="I78" s="25">
        <f si="15" t="shared"/>
        <v>-7.1132645831204488E-3</v>
      </c>
      <c r="J78">
        <v>5714.31</v>
      </c>
      <c r="K78">
        <v>5812.54</v>
      </c>
      <c r="L78" s="25">
        <f si="9" t="shared"/>
        <v>1.7190176941747959E-2</v>
      </c>
      <c r="M78">
        <f si="14" t="shared"/>
        <v>1</v>
      </c>
    </row>
    <row r="79" spans="1:13">
      <c r="A79" s="1">
        <v>42507</v>
      </c>
      <c r="B79">
        <v>31.78</v>
      </c>
      <c r="C79" s="25">
        <f si="1" t="shared"/>
        <v>-9.6603303209723546E-3</v>
      </c>
      <c r="D79" s="26">
        <f si="16" t="shared"/>
        <v>32.196459683030135</v>
      </c>
      <c r="E79" s="26"/>
      <c r="F79">
        <v>32.197800000000001</v>
      </c>
      <c r="G79" s="25">
        <f si="17" t="shared"/>
        <v>-1.293495269759859E-2</v>
      </c>
      <c r="H79" s="25"/>
      <c r="I79" s="25">
        <f si="15" t="shared"/>
        <v>-1.2976041841368025E-2</v>
      </c>
      <c r="J79">
        <v>5812.54</v>
      </c>
      <c r="K79">
        <v>5790.34</v>
      </c>
      <c r="L79" s="25">
        <f si="9" t="shared"/>
        <v>-3.8193285551583189E-3</v>
      </c>
      <c r="M79">
        <f si="14" t="shared"/>
        <v>2</v>
      </c>
    </row>
    <row r="80" spans="1:13">
      <c r="A80" s="1">
        <v>42508</v>
      </c>
      <c r="B80">
        <v>30.93</v>
      </c>
      <c r="C80" s="25">
        <f si="1" t="shared"/>
        <v>-2.6746381371932082E-2</v>
      </c>
      <c r="D80" s="26">
        <f si="16" t="shared"/>
        <v>31.312829537125623</v>
      </c>
      <c r="E80" s="26"/>
      <c r="F80">
        <v>31.093399999999999</v>
      </c>
      <c r="G80" s="25">
        <f si="17" t="shared"/>
        <v>-1.2225964334258821E-2</v>
      </c>
      <c r="H80" s="25"/>
      <c r="I80" s="25">
        <f si="15" t="shared"/>
        <v>-5.2551345301574681E-3</v>
      </c>
      <c r="J80">
        <v>5790.34</v>
      </c>
      <c r="K80">
        <v>5631.19</v>
      </c>
      <c r="L80" s="25">
        <f si="9" t="shared"/>
        <v>-2.7485432634353213E-2</v>
      </c>
      <c r="M80">
        <f si="14" t="shared"/>
        <v>3</v>
      </c>
    </row>
    <row r="81" spans="1:13">
      <c r="A81" s="1">
        <v>42509</v>
      </c>
      <c r="B81">
        <v>31.21</v>
      </c>
      <c r="C81" s="25">
        <f si="1" t="shared"/>
        <v>9.0526996443582863E-3</v>
      </c>
      <c r="D81" s="26">
        <f si="16" t="shared"/>
        <v>31.289639060660356</v>
      </c>
      <c r="E81" s="26"/>
      <c r="F81">
        <v>31.395399999999999</v>
      </c>
      <c r="G81" s="25">
        <f si="17" t="shared"/>
        <v>-2.5452214551264785E-3</v>
      </c>
      <c r="H81" s="25"/>
      <c r="I81" s="25">
        <f si="15" t="shared"/>
        <v>-5.905323709842758E-3</v>
      </c>
      <c r="J81">
        <v>5631.19</v>
      </c>
      <c r="K81">
        <v>5666.73</v>
      </c>
      <c r="L81" s="25">
        <f si="9" t="shared"/>
        <v>6.3112770124964523E-3</v>
      </c>
      <c r="M81">
        <f si="14" t="shared"/>
        <v>4</v>
      </c>
    </row>
    <row r="82" spans="1:13">
      <c r="A82" s="1">
        <v>42510</v>
      </c>
      <c r="B82">
        <v>31.56</v>
      </c>
      <c r="C82" s="25">
        <f si="1" t="shared"/>
        <v>1.1214354373598079E-2</v>
      </c>
      <c r="D82" s="26">
        <f si="16" t="shared"/>
        <v>31.762001835273605</v>
      </c>
      <c r="E82" s="26"/>
      <c r="F82">
        <v>31.7925</v>
      </c>
      <c r="G82" s="25">
        <f si="17" t="shared"/>
        <v>-6.3598584346554743E-3</v>
      </c>
      <c r="H82" s="25"/>
      <c r="I82" s="25">
        <f si="15" t="shared"/>
        <v>-7.3130455296060992E-3</v>
      </c>
      <c r="J82">
        <v>5666.73</v>
      </c>
      <c r="K82">
        <v>5732.9</v>
      </c>
      <c r="L82" s="25">
        <f si="9" t="shared"/>
        <v>1.1676928316683544E-2</v>
      </c>
      <c r="M82">
        <f si="14" t="shared"/>
        <v>5</v>
      </c>
    </row>
    <row r="83" spans="1:13">
      <c r="A83" s="1">
        <v>42513</v>
      </c>
      <c r="B83">
        <v>31.92</v>
      </c>
      <c r="C83" s="25">
        <f si="1" t="shared"/>
        <v>1.1406844106463865E-2</v>
      </c>
      <c r="D83" s="26">
        <f si="16" t="shared"/>
        <v>32.217183781332309</v>
      </c>
      <c r="E83" s="26"/>
      <c r="F83">
        <v>32.258099999999999</v>
      </c>
      <c r="G83" s="25">
        <f si="17" t="shared"/>
        <v>-9.2243873129750353E-3</v>
      </c>
      <c r="H83" s="25"/>
      <c r="I83" s="25">
        <f si="15" t="shared"/>
        <v>-1.0481088470802646E-2</v>
      </c>
      <c r="J83">
        <v>5732.9</v>
      </c>
      <c r="K83">
        <v>5809.48</v>
      </c>
      <c r="L83" s="25">
        <f si="9" t="shared"/>
        <v>1.3357986359434193E-2</v>
      </c>
      <c r="M83">
        <f si="14" t="shared"/>
        <v>1</v>
      </c>
    </row>
    <row r="84" spans="1:13">
      <c r="A84" s="1">
        <v>42514</v>
      </c>
      <c r="B84">
        <v>31.99</v>
      </c>
      <c r="C84" s="25">
        <f si="1" t="shared"/>
        <v>2.1929824561401912E-3</v>
      </c>
      <c r="D84" s="26">
        <f si="16" t="shared"/>
        <v>31.88995826786563</v>
      </c>
      <c r="E84" s="26"/>
      <c r="F84">
        <v>31.841100000000001</v>
      </c>
      <c r="G84" s="25">
        <f si="17" t="shared"/>
        <v>3.1370919740330017E-3</v>
      </c>
      <c r="H84" s="25"/>
      <c r="I84" s="25">
        <f si="15" t="shared"/>
        <v>4.6763459805094776E-3</v>
      </c>
      <c r="J84">
        <v>5809.48</v>
      </c>
      <c r="K84">
        <v>5743.18</v>
      </c>
      <c r="L84" s="25">
        <f si="9" t="shared"/>
        <v>-1.1412381142546169E-2</v>
      </c>
      <c r="M84">
        <f si="14" t="shared"/>
        <v>2</v>
      </c>
    </row>
    <row r="85" spans="1:13">
      <c r="A85" s="1">
        <v>42515</v>
      </c>
      <c r="B85">
        <v>31.61</v>
      </c>
      <c r="C85" s="25">
        <f si="1" t="shared"/>
        <v>-1.1878712097530442E-2</v>
      </c>
      <c r="D85" s="26">
        <f si="16" t="shared"/>
        <v>31.685863563043473</v>
      </c>
      <c r="E85" s="26"/>
      <c r="G85" s="25">
        <f si="17" t="shared"/>
        <v>-2.394240033651962E-3</v>
      </c>
      <c r="H85" s="25"/>
      <c r="J85">
        <v>5743.18</v>
      </c>
      <c r="K85">
        <v>5715.18</v>
      </c>
      <c r="L85" s="25">
        <f si="9" t="shared"/>
        <v>-4.8753478038299214E-3</v>
      </c>
      <c r="M85">
        <f si="14" t="shared"/>
        <v>3</v>
      </c>
    </row>
    <row r="86" spans="1:13">
      <c r="A86" s="1">
        <v>42516</v>
      </c>
      <c r="B86">
        <v>31.74</v>
      </c>
      <c r="C86" s="25">
        <f si="1" t="shared"/>
        <v>4.1126225877885503E-3</v>
      </c>
      <c r="D86" s="26"/>
      <c r="E86" s="26"/>
      <c r="F86">
        <v>31.864100000000001</v>
      </c>
      <c r="I86" s="25">
        <f si="15" t="shared"/>
        <v>-3.8946651560848311E-3</v>
      </c>
      <c r="J86">
        <v>5715.18</v>
      </c>
      <c r="K86">
        <v>5744.39</v>
      </c>
      <c r="L86" s="25">
        <f ref="L86:L94" si="18" t="shared">+K86/J86-1</f>
        <v>5.1109501363035825E-3</v>
      </c>
      <c r="M86">
        <f si="14" t="shared"/>
        <v>4</v>
      </c>
    </row>
    <row r="87" spans="1:13">
      <c r="A87" s="1">
        <v>42517</v>
      </c>
      <c r="B87">
        <v>31.92</v>
      </c>
      <c r="C87" s="25">
        <f si="1" t="shared"/>
        <v>5.6710775047259521E-3</v>
      </c>
      <c r="D87" s="26">
        <f si="16" t="shared"/>
        <v>31.837474426179281</v>
      </c>
      <c r="E87" s="26"/>
      <c r="F87">
        <v>31.7743</v>
      </c>
      <c r="G87" s="25">
        <f si="17" t="shared"/>
        <v>2.5920892064497103E-3</v>
      </c>
      <c r="H87" s="25"/>
      <c r="I87" s="25">
        <f si="15" t="shared"/>
        <v>4.5854668710247903E-3</v>
      </c>
      <c r="J87">
        <v>5744.39</v>
      </c>
      <c r="K87">
        <v>5739.59</v>
      </c>
      <c r="L87" s="25">
        <f si="18" t="shared"/>
        <v>-8.3559786156583993E-4</v>
      </c>
      <c r="M87">
        <f si="14" t="shared"/>
        <v>5</v>
      </c>
    </row>
    <row r="88" spans="1:13">
      <c r="A88" s="1">
        <v>42520</v>
      </c>
      <c r="B88">
        <v>31.92</v>
      </c>
      <c r="C88" s="25">
        <f si="1" t="shared"/>
        <v>0</v>
      </c>
      <c r="D88" s="26">
        <f si="16" t="shared"/>
        <v>31.617797625962826</v>
      </c>
      <c r="E88" s="26"/>
      <c r="F88">
        <v>31.62</v>
      </c>
      <c r="G88" s="25">
        <f si="17" t="shared"/>
        <v>9.557983057903563E-3</v>
      </c>
      <c r="H88" s="25"/>
      <c r="I88" s="25">
        <f si="15" t="shared"/>
        <v>9.4876660341556285E-3</v>
      </c>
      <c r="J88">
        <v>5739.59</v>
      </c>
      <c r="K88">
        <v>5711.32</v>
      </c>
      <c r="L88" s="25">
        <f si="18" t="shared"/>
        <v>-4.9254389250801278E-3</v>
      </c>
      <c r="M88">
        <f si="14" t="shared"/>
        <v>1</v>
      </c>
    </row>
    <row r="89" spans="1:13">
      <c r="A89" s="1">
        <v>42521</v>
      </c>
      <c r="B89">
        <v>33.33</v>
      </c>
      <c r="C89" s="25">
        <f si="1" t="shared"/>
        <v>4.4172932330826864E-2</v>
      </c>
      <c r="D89" s="26">
        <f si="16" t="shared"/>
        <v>32.9265841171568</v>
      </c>
      <c r="E89" s="26"/>
      <c r="F89">
        <v>33.002600000000001</v>
      </c>
      <c r="G89" s="25">
        <f si="17" t="shared"/>
        <v>1.2251980995289236E-2</v>
      </c>
      <c r="H89" s="25"/>
      <c r="I89" s="25">
        <f si="15" t="shared"/>
        <v>9.9204305115354607E-3</v>
      </c>
      <c r="J89">
        <v>5711.32</v>
      </c>
      <c r="K89">
        <v>5947.32</v>
      </c>
      <c r="L89" s="25">
        <f si="18" t="shared"/>
        <v>4.1321445830385883E-2</v>
      </c>
      <c r="M89">
        <f si="14" t="shared"/>
        <v>2</v>
      </c>
    </row>
    <row r="90" spans="1:13">
      <c r="A90" s="1">
        <v>42522</v>
      </c>
      <c r="B90">
        <v>33.24</v>
      </c>
      <c r="C90" s="25">
        <f si="1" t="shared"/>
        <v>-2.7002700270025715E-3</v>
      </c>
      <c r="D90" s="26">
        <f si="16" t="shared"/>
        <v>33.149430639010511</v>
      </c>
      <c r="E90" s="26"/>
      <c r="F90">
        <v>33.1479</v>
      </c>
      <c r="G90" s="25">
        <f>+B90/D90-1</f>
        <v>2.7321543460510078E-3</v>
      </c>
      <c r="H90" s="25"/>
      <c r="I90" s="25">
        <f>+B90/F90-1</f>
        <v>2.7784565538089279E-3</v>
      </c>
      <c r="J90">
        <v>5947.32</v>
      </c>
      <c r="K90">
        <v>5973.78</v>
      </c>
      <c r="L90" s="25">
        <f si="18" t="shared"/>
        <v>4.4490627711304409E-3</v>
      </c>
      <c r="M90">
        <f si="14" t="shared"/>
        <v>3</v>
      </c>
    </row>
    <row r="91" spans="1:13">
      <c r="A91" s="1">
        <v>42523</v>
      </c>
      <c r="B91">
        <v>33.67</v>
      </c>
      <c r="C91" s="25">
        <f si="1" t="shared"/>
        <v>1.2936221419975968E-2</v>
      </c>
      <c r="D91" s="26">
        <f si="16" t="shared"/>
        <v>33.37046632634614</v>
      </c>
      <c r="E91" s="26"/>
      <c r="G91" s="25">
        <f si="17" t="shared"/>
        <v>8.9760110249756941E-3</v>
      </c>
      <c r="H91" s="25"/>
      <c r="J91">
        <v>5973.78</v>
      </c>
      <c r="K91">
        <v>6013.89</v>
      </c>
      <c r="L91" s="25">
        <f si="18" t="shared"/>
        <v>6.7143416731116901E-3</v>
      </c>
      <c r="M91">
        <f si="14" t="shared"/>
        <v>4</v>
      </c>
    </row>
    <row r="92" spans="1:13">
      <c r="A92" s="1">
        <v>42524</v>
      </c>
      <c r="B92">
        <v>33.94</v>
      </c>
      <c r="C92" s="25">
        <f si="1" t="shared"/>
        <v>8.0190080190079005E-3</v>
      </c>
      <c r="F92">
        <v>33.720300000000002</v>
      </c>
      <c r="I92" s="25">
        <f>+B92/F92-1</f>
        <v>6.5153631492007591E-3</v>
      </c>
      <c r="J92">
        <v>6013.89</v>
      </c>
      <c r="K92">
        <v>6032.6</v>
      </c>
      <c r="L92" s="25">
        <f si="18" t="shared"/>
        <v>3.1111310649181156E-3</v>
      </c>
      <c r="M92">
        <f si="14" t="shared"/>
        <v>5</v>
      </c>
    </row>
    <row r="93" spans="1:13">
      <c r="A93" s="1">
        <v>42527</v>
      </c>
      <c r="B93">
        <v>34.06</v>
      </c>
      <c r="C93" s="25">
        <f si="1" t="shared"/>
        <v>3.535651149086716E-3</v>
      </c>
      <c r="D93" s="26">
        <f si="16" t="shared"/>
        <v>33.82795722540861</v>
      </c>
      <c r="E93" s="26"/>
      <c r="F93">
        <v>33.714399999999998</v>
      </c>
      <c r="G93" s="25">
        <f si="17" t="shared"/>
        <v>6.8594971030973007E-3</v>
      </c>
      <c r="H93" s="25"/>
      <c r="I93" s="25">
        <f>+B93/F93-1</f>
        <v>1.0250812709109658E-2</v>
      </c>
      <c r="J93">
        <v>6032.6</v>
      </c>
      <c r="K93">
        <v>6051.86</v>
      </c>
      <c r="L93" s="25">
        <f si="18" t="shared"/>
        <v>3.1926532506711958E-3</v>
      </c>
      <c r="M93">
        <f si="14" t="shared"/>
        <v>1</v>
      </c>
    </row>
    <row r="94" spans="1:13">
      <c r="A94" s="1">
        <v>42528</v>
      </c>
      <c r="B94">
        <v>33.840000000000003</v>
      </c>
      <c r="C94" s="25">
        <f si="1" t="shared"/>
        <v>-6.4591896652964609E-3</v>
      </c>
      <c r="D94" s="26">
        <f si="16" t="shared"/>
        <v>33.678189049978023</v>
      </c>
      <c r="E94" s="26"/>
      <c r="G94" s="25">
        <f si="17" t="shared"/>
        <v>4.8046214653008068E-3</v>
      </c>
      <c r="H94" s="25"/>
      <c r="J94">
        <v>6051.86</v>
      </c>
      <c r="K94">
        <v>6045.36</v>
      </c>
      <c r="L94" s="25">
        <f si="18" t="shared"/>
        <v>-1.0740499614994015E-3</v>
      </c>
      <c r="M94">
        <f si="14" t="shared"/>
        <v>2</v>
      </c>
    </row>
    <row r="95" spans="1:13">
      <c r="A95" s="1">
        <v>42529</v>
      </c>
      <c r="B95">
        <v>33.880000000000003</v>
      </c>
      <c r="C95" s="25">
        <f si="1" t="shared"/>
        <v>1.1820330969267712E-3</v>
      </c>
      <c r="J95">
        <v>6045.36</v>
      </c>
      <c r="K95">
        <v>6023.88</v>
      </c>
      <c r="L95" s="25">
        <f ref="L95:L101" si="19" t="shared">+K95/J95-1</f>
        <v>-3.5531382746436524E-3</v>
      </c>
      <c r="M95">
        <f si="14" t="shared"/>
        <v>3</v>
      </c>
    </row>
    <row r="96" spans="1:13">
      <c r="A96" s="1">
        <v>42530</v>
      </c>
      <c r="B96">
        <v>33.65</v>
      </c>
      <c r="C96" s="25">
        <f si="1" t="shared"/>
        <v>-6.788665879575051E-3</v>
      </c>
      <c r="J96">
        <v>6023.88</v>
      </c>
      <c r="K96">
        <v>6023.88</v>
      </c>
      <c r="L96" s="25">
        <f si="19" t="shared"/>
        <v>0</v>
      </c>
      <c r="M96">
        <f si="14" t="shared"/>
        <v>4</v>
      </c>
    </row>
    <row r="97" spans="1:13">
      <c r="A97" s="1">
        <v>42531</v>
      </c>
      <c r="B97">
        <v>32.94</v>
      </c>
      <c r="C97" s="25">
        <f>B97/B96-1</f>
        <v>-2.1099554234769724E-2</v>
      </c>
      <c r="F97">
        <v>33.343499999999999</v>
      </c>
      <c r="I97" s="25">
        <f>+B97/F97-1</f>
        <v>-1.2101309100724267E-2</v>
      </c>
      <c r="J97">
        <v>6023.88</v>
      </c>
      <c r="K97">
        <v>6023.88</v>
      </c>
      <c r="L97" s="25">
        <f si="19" t="shared"/>
        <v>0</v>
      </c>
      <c r="M97">
        <f si="14" t="shared"/>
        <v>5</v>
      </c>
    </row>
    <row r="98" spans="1:13">
      <c r="A98" s="1">
        <v>42534</v>
      </c>
      <c r="B98">
        <v>31.77</v>
      </c>
      <c r="C98" s="25">
        <f>B98/B97-1</f>
        <v>-3.5519125683060038E-2</v>
      </c>
      <c r="D98" s="26">
        <f>+F97*(1+L98)</f>
        <v>31.807808611725331</v>
      </c>
      <c r="E98" s="26"/>
      <c r="F98">
        <v>31.780200000000001</v>
      </c>
      <c r="G98" s="25">
        <f>+B98/D98-1</f>
        <v>-1.1886581746909375E-3</v>
      </c>
      <c r="H98" s="25"/>
      <c r="I98" s="25">
        <f>+B98/F98-1</f>
        <v>-3.209545566107419E-4</v>
      </c>
      <c r="J98">
        <v>6023.88</v>
      </c>
      <c r="K98">
        <v>5746.44</v>
      </c>
      <c r="L98" s="25">
        <f si="19" t="shared"/>
        <v>-4.6056694356461314E-2</v>
      </c>
      <c r="M98">
        <f si="14" t="shared"/>
        <v>1</v>
      </c>
    </row>
    <row r="99" spans="1:13">
      <c r="A99" s="1">
        <v>42535</v>
      </c>
      <c r="B99">
        <v>32.04</v>
      </c>
      <c r="C99" s="25">
        <f>B99/B98-1</f>
        <v>8.4985835694051381E-3</v>
      </c>
      <c r="D99" s="26">
        <f>+F98*(1+L99)</f>
        <v>31.870456378557858</v>
      </c>
      <c r="E99" s="26"/>
      <c r="F99">
        <v>31.8459</v>
      </c>
      <c r="G99" s="25">
        <f>+B99/D99-1</f>
        <v>5.3197738817511997E-3</v>
      </c>
      <c r="H99" s="25"/>
      <c r="I99" s="25">
        <f>+B99/F99-1</f>
        <v>6.0949761193749286E-3</v>
      </c>
      <c r="J99">
        <v>5746.44</v>
      </c>
      <c r="K99">
        <v>5762.76</v>
      </c>
      <c r="L99" s="25">
        <f si="19" t="shared"/>
        <v>2.8400192118946954E-3</v>
      </c>
      <c r="M99">
        <f ref="M99:M133" si="20" t="shared">WEEKDAY(A99,2)</f>
        <v>2</v>
      </c>
    </row>
    <row r="100" spans="1:13">
      <c r="A100" s="1">
        <v>42536</v>
      </c>
      <c r="B100">
        <v>32.840000000000003</v>
      </c>
      <c r="C100" s="25">
        <f>B100/B99-1</f>
        <v>2.4968789013732895E-2</v>
      </c>
      <c r="D100" s="26">
        <f>+F99*(1+L100)</f>
        <v>32.89636663942278</v>
      </c>
      <c r="E100" s="26"/>
      <c r="G100" s="25">
        <f>+B100/D100-1</f>
        <v>-1.7134609435932591E-3</v>
      </c>
      <c r="H100" s="25"/>
      <c r="I100" s="25"/>
      <c r="J100">
        <v>5762.76</v>
      </c>
      <c r="K100">
        <v>5952.85</v>
      </c>
      <c r="L100" s="25">
        <f si="19" t="shared"/>
        <v>3.298593035281705E-2</v>
      </c>
      <c r="M100">
        <f si="20" t="shared"/>
        <v>3</v>
      </c>
    </row>
    <row r="101" spans="1:13">
      <c r="A101" s="1">
        <v>42537</v>
      </c>
      <c r="B101">
        <v>33.03</v>
      </c>
      <c r="C101" s="25">
        <f ref="C101:C130" si="21" t="shared">B101/B100-1</f>
        <v>5.7856272838001654E-3</v>
      </c>
      <c r="D101" s="26"/>
      <c r="E101" s="26"/>
      <c r="F101">
        <v>32.881100000000004</v>
      </c>
      <c r="G101" s="25"/>
      <c r="H101" s="25"/>
      <c r="I101" s="25">
        <f ref="I101:I122" si="22" t="shared">+B101/F101-1</f>
        <v>4.5284373089706786E-3</v>
      </c>
      <c r="J101">
        <v>5952.85</v>
      </c>
      <c r="K101">
        <v>5930.55</v>
      </c>
      <c r="L101" s="25">
        <f si="19" t="shared"/>
        <v>-3.7461048069412639E-3</v>
      </c>
      <c r="M101">
        <f si="20" t="shared"/>
        <v>4</v>
      </c>
    </row>
    <row r="102" spans="1:13">
      <c r="A102" s="1">
        <v>42538</v>
      </c>
      <c r="B102">
        <v>33.049999999999997</v>
      </c>
      <c r="C102" s="25">
        <f si="21" t="shared"/>
        <v>6.0551014229481837E-4</v>
      </c>
      <c r="F102">
        <v>33.082299999999996</v>
      </c>
      <c r="I102" s="25">
        <f si="22" t="shared"/>
        <v>-9.7635291379372102E-4</v>
      </c>
      <c r="J102">
        <v>5930.55</v>
      </c>
      <c r="L102" s="25"/>
      <c r="M102">
        <f si="20" t="shared"/>
        <v>5</v>
      </c>
    </row>
    <row r="103" spans="1:13">
      <c r="A103" s="1">
        <v>42541</v>
      </c>
      <c r="B103">
        <v>33.35</v>
      </c>
      <c r="C103" s="25">
        <f si="21" t="shared"/>
        <v>9.0771558245084094E-3</v>
      </c>
      <c r="D103" s="26">
        <f ref="D103:D117" si="23" t="shared">+F102*(1+L103)</f>
        <v>33.082299999999996</v>
      </c>
      <c r="E103" s="26"/>
      <c r="F103">
        <v>33.240499999999997</v>
      </c>
      <c r="G103" s="25">
        <f ref="G103:G117" si="24" t="shared">+B103/D103-1</f>
        <v>8.0919404031765119E-3</v>
      </c>
      <c r="H103" s="25"/>
      <c r="I103" s="25">
        <f si="22" t="shared"/>
        <v>3.2941742753569425E-3</v>
      </c>
      <c r="K103">
        <v>5985.57</v>
      </c>
      <c r="L103" s="25"/>
      <c r="M103">
        <f si="20" t="shared"/>
        <v>1</v>
      </c>
    </row>
    <row r="104" spans="1:13">
      <c r="A104" s="1">
        <v>42542</v>
      </c>
      <c r="B104">
        <v>33.020000000000003</v>
      </c>
      <c r="C104" s="25">
        <f si="21" t="shared"/>
        <v>-9.8950524737630996E-3</v>
      </c>
      <c r="D104" s="26">
        <f si="23" t="shared"/>
        <v>32.858589975557884</v>
      </c>
      <c r="E104" s="26"/>
      <c r="F104">
        <v>32.846800000000002</v>
      </c>
      <c r="G104" s="25">
        <f si="24" t="shared"/>
        <v>4.9122626552808857E-3</v>
      </c>
      <c r="H104" s="25"/>
      <c r="I104" s="25">
        <f si="22" t="shared"/>
        <v>5.2729641852478082E-3</v>
      </c>
      <c r="J104">
        <v>5985.57</v>
      </c>
      <c r="K104">
        <v>5916.8</v>
      </c>
      <c r="L104" s="25">
        <f ref="L104:L111" si="25" t="shared">+K104/J104-1</f>
        <v>-1.1489298429389283E-2</v>
      </c>
      <c r="M104">
        <f si="20" t="shared"/>
        <v>2</v>
      </c>
    </row>
    <row r="105" spans="1:13">
      <c r="A105" s="1">
        <v>42543</v>
      </c>
      <c r="B105">
        <v>33.51</v>
      </c>
      <c r="C105" s="25">
        <f si="21" t="shared"/>
        <v>1.4839491217443879E-2</v>
      </c>
      <c r="D105" s="26">
        <f si="23" t="shared"/>
        <v>33.358032729177935</v>
      </c>
      <c r="E105" s="26"/>
      <c r="F105">
        <v>33.429600000000001</v>
      </c>
      <c r="G105" s="25">
        <f si="24" t="shared"/>
        <v>4.555642476156585E-3</v>
      </c>
      <c r="H105" s="25"/>
      <c r="I105" s="25">
        <f si="22" t="shared"/>
        <v>2.4050542034603772E-3</v>
      </c>
      <c r="J105">
        <v>5916.8</v>
      </c>
      <c r="K105">
        <v>6008.89</v>
      </c>
      <c r="L105" s="25">
        <f si="25" t="shared"/>
        <v>1.556415630070318E-2</v>
      </c>
      <c r="M105">
        <f si="20" t="shared"/>
        <v>3</v>
      </c>
    </row>
    <row r="106" spans="1:13">
      <c r="A106" s="1">
        <v>42544</v>
      </c>
      <c r="B106">
        <v>33.659999999999997</v>
      </c>
      <c r="C106" s="25">
        <f si="21" t="shared"/>
        <v>4.4762757385854446E-3</v>
      </c>
      <c r="D106" s="26">
        <f si="23" t="shared"/>
        <v>33.25869367420605</v>
      </c>
      <c r="E106" s="26"/>
      <c r="F106">
        <v>33.244300000000003</v>
      </c>
      <c r="G106" s="25">
        <f si="24" t="shared"/>
        <v>1.2066208304061687E-2</v>
      </c>
      <c r="H106" s="25"/>
      <c r="I106" s="25">
        <f si="22" t="shared"/>
        <v>1.2504399250397702E-2</v>
      </c>
      <c r="J106">
        <v>6008.89</v>
      </c>
      <c r="K106">
        <v>5978.17</v>
      </c>
      <c r="L106" s="25">
        <f si="25" t="shared"/>
        <v>-5.1124250901580792E-3</v>
      </c>
      <c r="M106">
        <f si="20" t="shared"/>
        <v>4</v>
      </c>
    </row>
    <row r="107" spans="1:13">
      <c r="A107" s="1">
        <v>42545</v>
      </c>
      <c r="B107">
        <v>32.799999999999997</v>
      </c>
      <c r="C107" s="25">
        <f si="21" t="shared"/>
        <v>-2.5549613784907943E-2</v>
      </c>
      <c r="D107" s="26">
        <f si="23" t="shared"/>
        <v>32.829731233136563</v>
      </c>
      <c r="E107" s="26"/>
      <c r="F107">
        <v>32.536799999999999</v>
      </c>
      <c r="G107" s="25">
        <f si="24" t="shared"/>
        <v>-9.0561914520204123E-4</v>
      </c>
      <c r="H107" s="25"/>
      <c r="I107" s="25">
        <f si="22" t="shared"/>
        <v>8.0893019596270932E-3</v>
      </c>
      <c r="J107">
        <v>5978.17</v>
      </c>
      <c r="K107">
        <v>5903.62</v>
      </c>
      <c r="L107" s="25">
        <f si="25" t="shared"/>
        <v>-1.2470371367826694E-2</v>
      </c>
      <c r="M107">
        <f si="20" t="shared"/>
        <v>5</v>
      </c>
    </row>
    <row r="108" spans="1:13">
      <c r="A108" s="1">
        <v>42548</v>
      </c>
      <c r="B108">
        <v>33.15</v>
      </c>
      <c r="C108" s="25">
        <f si="21" t="shared"/>
        <v>1.0670731707317138E-2</v>
      </c>
      <c r="D108" s="26">
        <f si="23" t="shared"/>
        <v>33.31169304528408</v>
      </c>
      <c r="E108" s="26"/>
      <c r="F108">
        <v>33.109099999999998</v>
      </c>
      <c r="G108" s="25">
        <f si="24" t="shared"/>
        <v>-4.8539425799906111E-3</v>
      </c>
      <c r="H108" s="25"/>
      <c r="I108" s="25">
        <f si="22" t="shared"/>
        <v>1.2353099298985093E-3</v>
      </c>
      <c r="J108">
        <v>5903.62</v>
      </c>
      <c r="K108">
        <v>6044.22</v>
      </c>
      <c r="L108" s="25">
        <f si="25" t="shared"/>
        <v>2.3815896009567128E-2</v>
      </c>
      <c r="M108">
        <f si="20" t="shared"/>
        <v>1</v>
      </c>
    </row>
    <row r="109" spans="1:13">
      <c r="A109" s="1">
        <v>42549</v>
      </c>
      <c r="B109">
        <v>33.700000000000003</v>
      </c>
      <c r="C109" s="25">
        <f si="21" t="shared"/>
        <v>1.6591251885369696E-2</v>
      </c>
      <c r="D109" s="26">
        <f si="23" t="shared"/>
        <v>33.455790712614693</v>
      </c>
      <c r="E109" s="26"/>
      <c r="G109" s="25">
        <f si="24" t="shared"/>
        <v>7.2994624303777123E-3</v>
      </c>
      <c r="H109" s="25"/>
      <c r="I109" s="25"/>
      <c r="J109">
        <v>6044.22</v>
      </c>
      <c r="K109">
        <v>6107.51</v>
      </c>
      <c r="L109" s="25">
        <f si="25" t="shared"/>
        <v>1.0471160877664865E-2</v>
      </c>
      <c r="M109">
        <f si="20" t="shared"/>
        <v>2</v>
      </c>
    </row>
    <row r="110" spans="1:13">
      <c r="A110" s="1">
        <v>42550</v>
      </c>
      <c r="B110">
        <v>34.14</v>
      </c>
      <c r="C110" s="25">
        <f si="21" t="shared"/>
        <v>1.3056379821958286E-2</v>
      </c>
      <c r="D110" s="26"/>
      <c r="E110" s="26"/>
      <c r="F110">
        <v>33.668399999999998</v>
      </c>
      <c r="I110" s="25">
        <f si="22" t="shared"/>
        <v>1.4007199629326061E-2</v>
      </c>
      <c r="J110">
        <v>6107.51</v>
      </c>
      <c r="K110">
        <v>6120.2</v>
      </c>
      <c r="L110" s="25">
        <f si="25" t="shared"/>
        <v>2.0777698276384093E-3</v>
      </c>
      <c r="M110">
        <f si="20" t="shared"/>
        <v>3</v>
      </c>
    </row>
    <row r="111" spans="1:13">
      <c r="A111" s="1">
        <v>42551</v>
      </c>
      <c r="B111">
        <v>34.11</v>
      </c>
      <c r="C111" s="25">
        <f si="21" t="shared"/>
        <v>-8.7873462214416165E-4</v>
      </c>
      <c r="D111" s="26">
        <f si="23" t="shared"/>
        <v>33.686498924218164</v>
      </c>
      <c r="E111" s="26"/>
      <c r="G111" s="25">
        <f si="24" t="shared"/>
        <v>1.257183409693452E-2</v>
      </c>
      <c r="H111" s="25"/>
      <c r="J111">
        <v>6120.2</v>
      </c>
      <c r="K111">
        <v>6123.49</v>
      </c>
      <c r="L111" s="25">
        <f si="25" t="shared"/>
        <v>5.3756413189121055E-4</v>
      </c>
      <c r="M111">
        <f si="20" t="shared"/>
        <v>4</v>
      </c>
    </row>
    <row r="112" spans="1:13">
      <c r="A112" s="1">
        <v>42552</v>
      </c>
      <c r="B112">
        <v>33.880000000000003</v>
      </c>
      <c r="C112" s="25">
        <f si="21" t="shared"/>
        <v>-6.7428906479037876E-3</v>
      </c>
      <c r="F112">
        <v>33.5366</v>
      </c>
      <c r="I112" s="25">
        <f si="22" t="shared"/>
        <v>1.0239559168192525E-2</v>
      </c>
      <c r="J112">
        <v>6123.49</v>
      </c>
      <c r="K112">
        <v>6111.54</v>
      </c>
      <c r="L112" s="25">
        <f ref="L112:L121" si="26" t="shared">+K112/J112-1</f>
        <v>-1.9515015130260327E-3</v>
      </c>
      <c r="M112">
        <f si="20" t="shared"/>
        <v>5</v>
      </c>
    </row>
    <row r="113" spans="1:13">
      <c r="A113" s="1">
        <v>42555</v>
      </c>
      <c r="B113">
        <v>33.880000000000003</v>
      </c>
      <c r="C113" s="25">
        <f si="21" t="shared"/>
        <v>0</v>
      </c>
      <c r="D113" s="26">
        <f si="23" t="shared"/>
        <v>34.196956382188453</v>
      </c>
      <c r="E113" s="26"/>
      <c r="G113" s="25">
        <f si="24" t="shared"/>
        <v>-9.2685553253955E-3</v>
      </c>
      <c r="H113" s="25"/>
      <c r="J113">
        <v>6111.54</v>
      </c>
      <c r="K113">
        <v>6231.88</v>
      </c>
      <c r="L113" s="25">
        <f si="26" t="shared"/>
        <v>1.9690618076622313E-2</v>
      </c>
      <c r="M113">
        <f si="20" t="shared"/>
        <v>1</v>
      </c>
    </row>
    <row r="114" spans="1:13">
      <c r="A114" s="1">
        <v>42556</v>
      </c>
      <c r="B114">
        <v>34.299999999999997</v>
      </c>
      <c r="C114" s="25">
        <f si="21" t="shared"/>
        <v>1.2396694214875881E-2</v>
      </c>
      <c r="F114">
        <v>34.3765</v>
      </c>
      <c r="I114" s="25">
        <f si="22" t="shared"/>
        <v>-2.22535743894825E-3</v>
      </c>
      <c r="J114">
        <v>6231.88</v>
      </c>
      <c r="K114">
        <v>6269.5</v>
      </c>
      <c r="L114" s="25">
        <f si="26" t="shared"/>
        <v>6.0367016052940148E-3</v>
      </c>
      <c r="M114">
        <f si="20" t="shared"/>
        <v>2</v>
      </c>
    </row>
    <row r="115" spans="1:13">
      <c r="A115" s="1">
        <v>42557</v>
      </c>
      <c r="B115">
        <v>34.64</v>
      </c>
      <c r="C115" s="25">
        <f si="21" t="shared"/>
        <v>9.9125364431487117E-3</v>
      </c>
      <c r="D115" s="26">
        <f si="23" t="shared"/>
        <v>34.52947940027115</v>
      </c>
      <c r="E115" s="26"/>
      <c r="G115" s="25">
        <f si="24" t="shared"/>
        <v>3.2007606731534466E-3</v>
      </c>
      <c r="H115" s="25"/>
      <c r="J115">
        <v>6269.5</v>
      </c>
      <c r="K115">
        <v>6297.4</v>
      </c>
      <c r="L115" s="25">
        <f si="26" t="shared"/>
        <v>4.4501156392056096E-3</v>
      </c>
      <c r="M115">
        <f si="20" t="shared"/>
        <v>3</v>
      </c>
    </row>
    <row r="116" spans="1:13">
      <c r="A116" s="1">
        <v>42558</v>
      </c>
      <c r="B116">
        <v>34.58</v>
      </c>
      <c r="C116" s="25">
        <f si="21" t="shared"/>
        <v>-1.7321016166282899E-3</v>
      </c>
      <c r="D116" s="26"/>
      <c r="E116" s="26"/>
      <c r="F116">
        <v>34.5884</v>
      </c>
      <c r="I116" s="25">
        <f si="22" t="shared"/>
        <v>-2.4285598640017003E-4</v>
      </c>
      <c r="J116">
        <v>6297.4</v>
      </c>
      <c r="K116">
        <v>6319.79</v>
      </c>
      <c r="L116" s="25">
        <f si="26" t="shared"/>
        <v>3.5554355765872181E-3</v>
      </c>
      <c r="M116">
        <f si="20" t="shared"/>
        <v>4</v>
      </c>
    </row>
    <row r="117" spans="1:13">
      <c r="A117" s="1">
        <v>42559</v>
      </c>
      <c r="B117">
        <v>34.82</v>
      </c>
      <c r="C117" s="25">
        <f si="21" t="shared"/>
        <v>6.9404279930596058E-3</v>
      </c>
      <c r="D117" s="26">
        <f si="23" t="shared"/>
        <v>34.479267782632022</v>
      </c>
      <c r="E117" s="26"/>
      <c r="F117">
        <v>34.487200000000001</v>
      </c>
      <c r="G117" s="25">
        <f si="24" t="shared"/>
        <v>9.8822347248224141E-3</v>
      </c>
      <c r="H117" s="25"/>
      <c r="I117" s="25">
        <f si="22" t="shared"/>
        <v>9.6499570855272943E-3</v>
      </c>
      <c r="J117">
        <v>6319.79</v>
      </c>
      <c r="K117">
        <v>6299.85</v>
      </c>
      <c r="L117" s="25">
        <f si="26" t="shared"/>
        <v>-3.1551681305865831E-3</v>
      </c>
      <c r="M117">
        <f si="20" t="shared"/>
        <v>5</v>
      </c>
    </row>
    <row r="118" spans="1:13">
      <c r="A118" s="1">
        <v>42562</v>
      </c>
      <c r="B118">
        <v>34.659999999999997</v>
      </c>
      <c r="C118" s="25">
        <f si="21" t="shared"/>
        <v>-4.5950603101666543E-3</v>
      </c>
      <c r="D118" s="26">
        <f ref="D118:D123" si="27" t="shared">+F117*(1+L118)</f>
        <v>34.556449756740236</v>
      </c>
      <c r="E118" s="26"/>
      <c r="F118">
        <v>34.526499999999999</v>
      </c>
      <c r="G118" s="25">
        <f ref="G118:G123" si="28" t="shared">+B118/D118-1</f>
        <v>2.9965532914608684E-3</v>
      </c>
      <c r="H118" s="25"/>
      <c r="I118" s="25">
        <f si="22" t="shared"/>
        <v>3.866595223958269E-3</v>
      </c>
      <c r="J118">
        <v>6299.85</v>
      </c>
      <c r="K118">
        <v>6312.5</v>
      </c>
      <c r="L118" s="25">
        <f si="26" t="shared"/>
        <v>2.0079843170868195E-3</v>
      </c>
      <c r="M118">
        <f si="20" t="shared"/>
        <v>1</v>
      </c>
    </row>
    <row r="119" spans="1:13">
      <c r="A119" s="1">
        <v>42563</v>
      </c>
      <c r="B119">
        <v>35.32</v>
      </c>
      <c r="C119" s="25">
        <f si="21" t="shared"/>
        <v>1.9042123485285778E-2</v>
      </c>
      <c r="D119" s="26">
        <f si="27" t="shared"/>
        <v>34.978557857425741</v>
      </c>
      <c r="E119" s="26"/>
      <c r="F119">
        <v>35.046300000000002</v>
      </c>
      <c r="G119" s="25">
        <f si="28" t="shared"/>
        <v>9.76146998301064E-3</v>
      </c>
      <c r="H119" s="25"/>
      <c r="I119" s="25">
        <f si="22" t="shared"/>
        <v>7.8096689236808459E-3</v>
      </c>
      <c r="J119">
        <v>6312.5</v>
      </c>
      <c r="K119">
        <v>6395.15</v>
      </c>
      <c r="L119" s="25">
        <f si="26" t="shared"/>
        <v>1.309306930693066E-2</v>
      </c>
      <c r="M119">
        <f si="20" t="shared"/>
        <v>2</v>
      </c>
    </row>
    <row r="120" spans="1:13">
      <c r="A120" s="1">
        <v>42564</v>
      </c>
      <c r="B120">
        <v>35.69</v>
      </c>
      <c r="C120" s="25">
        <f si="21" t="shared"/>
        <v>1.0475651189127966E-2</v>
      </c>
      <c r="D120" s="26">
        <f si="27" t="shared"/>
        <v>35.328033858158136</v>
      </c>
      <c r="E120" s="26"/>
      <c r="F120">
        <v>35.378300000000003</v>
      </c>
      <c r="G120" s="25">
        <f si="28" t="shared"/>
        <v>1.024586149614648E-2</v>
      </c>
      <c r="H120" s="25"/>
      <c r="I120" s="25">
        <f si="22" t="shared"/>
        <v>8.8104855236117441E-3</v>
      </c>
      <c r="J120">
        <v>6395.15</v>
      </c>
      <c r="K120">
        <v>6446.56</v>
      </c>
      <c r="L120" s="25">
        <f si="26" t="shared"/>
        <v>8.0389044823030442E-3</v>
      </c>
      <c r="M120">
        <f si="20" t="shared"/>
        <v>3</v>
      </c>
    </row>
    <row r="121" spans="1:13">
      <c r="A121" s="1">
        <v>42565</v>
      </c>
      <c r="B121">
        <v>35.61</v>
      </c>
      <c r="C121" s="25">
        <f si="21" t="shared"/>
        <v>-2.2415242364807186E-3</v>
      </c>
      <c r="D121" s="26">
        <f si="27" t="shared"/>
        <v>35.427801170546772</v>
      </c>
      <c r="E121" s="26"/>
      <c r="G121" s="25">
        <f si="28" t="shared"/>
        <v>5.142820706713902E-3</v>
      </c>
      <c r="H121" s="25"/>
      <c r="J121">
        <v>6446.56</v>
      </c>
      <c r="K121">
        <v>6455.58</v>
      </c>
      <c r="L121" s="25">
        <f si="26" t="shared"/>
        <v>1.3991958501897717E-3</v>
      </c>
      <c r="M121">
        <f si="20" t="shared"/>
        <v>4</v>
      </c>
    </row>
    <row r="122" spans="1:13">
      <c r="A122" s="1">
        <v>42566</v>
      </c>
      <c r="B122">
        <v>35.380000000000003</v>
      </c>
      <c r="C122" s="25">
        <f si="21" t="shared"/>
        <v>-6.4588598708227307E-3</v>
      </c>
      <c r="D122" s="26"/>
      <c r="E122" s="26"/>
      <c r="F122">
        <v>35.2378</v>
      </c>
      <c r="I122" s="25">
        <f si="22" t="shared"/>
        <v>4.0354392158421515E-3</v>
      </c>
      <c r="J122">
        <v>6455.58</v>
      </c>
      <c r="K122">
        <v>6441.0099999999993</v>
      </c>
      <c r="L122" s="25">
        <f>+K122/J122-1</f>
        <v>-2.2569621939469986E-3</v>
      </c>
      <c r="M122">
        <f si="20" t="shared"/>
        <v>5</v>
      </c>
    </row>
    <row r="123" spans="1:13">
      <c r="A123" s="1">
        <v>42569</v>
      </c>
      <c r="B123">
        <v>35.25</v>
      </c>
      <c r="C123" s="25">
        <f si="21" t="shared"/>
        <v>-3.6743923120408084E-3</v>
      </c>
      <c r="D123" s="26">
        <f si="27" t="shared"/>
        <v>35.079473599016303</v>
      </c>
      <c r="E123" s="26"/>
      <c r="G123" s="25">
        <f si="28" t="shared"/>
        <v>4.8611448088684561E-3</v>
      </c>
      <c r="H123" s="25"/>
      <c r="J123">
        <f>+K123+28.94</f>
        <v>6441.0099999999993</v>
      </c>
      <c r="K123">
        <v>6412.07</v>
      </c>
      <c r="L123" s="25">
        <f>+K123/J123-1</f>
        <v>-4.4930841591612758E-3</v>
      </c>
      <c r="M123">
        <f si="20" t="shared"/>
        <v>1</v>
      </c>
    </row>
    <row r="124" spans="1:13">
      <c r="A124" s="1">
        <v>42570</v>
      </c>
      <c r="B124">
        <v>35.17</v>
      </c>
      <c r="C124" s="25">
        <f si="21" t="shared"/>
        <v>-2.2695035460992274E-3</v>
      </c>
      <c r="J124">
        <v>6412.07</v>
      </c>
      <c r="K124">
        <v>6431.94</v>
      </c>
      <c r="L124" s="25">
        <f ref="L124:L133" si="29" t="shared">+K124/J124-1</f>
        <v>3.0988432752605544E-3</v>
      </c>
      <c r="M124">
        <f si="20" t="shared"/>
        <v>2</v>
      </c>
    </row>
    <row r="125" spans="1:13">
      <c r="A125" s="1">
        <v>42571</v>
      </c>
      <c r="B125">
        <v>35.44</v>
      </c>
      <c r="C125" s="25">
        <f si="21" t="shared"/>
        <v>7.6769974410006991E-3</v>
      </c>
      <c r="F125">
        <v>35.2181</v>
      </c>
      <c r="I125" s="25">
        <f>+B125/F125-1</f>
        <v>6.3007374049139919E-3</v>
      </c>
      <c r="J125">
        <v>6431.94</v>
      </c>
      <c r="K125">
        <v>6417.92</v>
      </c>
      <c r="L125" s="25">
        <f si="29" t="shared"/>
        <v>-2.1797467016171357E-3</v>
      </c>
      <c r="M125">
        <f si="20" t="shared"/>
        <v>3</v>
      </c>
    </row>
    <row r="126" spans="1:13">
      <c r="A126" s="1">
        <v>42572</v>
      </c>
      <c r="B126">
        <v>35.39</v>
      </c>
      <c r="C126" s="25">
        <f si="21" t="shared"/>
        <v>-1.4108352144468483E-3</v>
      </c>
      <c r="D126" s="26">
        <f ref="D126:D136" si="30" t="shared">+F125*(1+L126)</f>
        <v>35.354134213421169</v>
      </c>
      <c r="E126" s="26"/>
      <c r="F126">
        <v>35.371099999999998</v>
      </c>
      <c r="G126" s="25">
        <f>+B126/D126-1</f>
        <v>1.014472207474304E-3</v>
      </c>
      <c r="H126" s="25"/>
      <c r="I126" s="25">
        <f>+B126/F126-1</f>
        <v>5.3433452734008569E-4</v>
      </c>
      <c r="J126">
        <v>6417.92</v>
      </c>
      <c r="K126">
        <v>6442.71</v>
      </c>
      <c r="L126" s="25">
        <f si="29" t="shared"/>
        <v>3.8626221579576292E-3</v>
      </c>
      <c r="M126">
        <f si="20" t="shared"/>
        <v>4</v>
      </c>
    </row>
    <row r="127" spans="1:13">
      <c r="A127" s="1">
        <v>42573</v>
      </c>
      <c r="B127">
        <v>35.299999999999997</v>
      </c>
      <c r="C127" s="25">
        <f si="21" t="shared"/>
        <v>-2.5430912687200991E-3</v>
      </c>
      <c r="D127" s="26">
        <f si="30" t="shared"/>
        <v>35.086822800188116</v>
      </c>
      <c r="E127" s="26"/>
      <c r="F127">
        <v>35.037300000000002</v>
      </c>
      <c r="G127" s="25">
        <f ref="G127:G138" si="31" t="shared">+B127/D127-1</f>
        <v>6.0757054300948354E-3</v>
      </c>
      <c r="H127" s="25"/>
      <c r="I127" s="25">
        <f ref="I127:I156" si="32" t="shared">+B127/F127-1</f>
        <v>7.4977238542923708E-3</v>
      </c>
      <c r="J127">
        <v>6442.71</v>
      </c>
      <c r="K127">
        <v>6390.93</v>
      </c>
      <c r="L127" s="25">
        <f si="29" t="shared"/>
        <v>-8.0369906452408824E-3</v>
      </c>
      <c r="M127">
        <f si="20" t="shared"/>
        <v>5</v>
      </c>
    </row>
    <row r="128" spans="1:13">
      <c r="A128" s="1">
        <v>42576</v>
      </c>
      <c r="B128">
        <v>35.24</v>
      </c>
      <c r="C128" s="25">
        <f si="21" t="shared"/>
        <v>-1.6997167138809166E-3</v>
      </c>
      <c r="D128" s="26">
        <f si="30" t="shared"/>
        <v>35.135159905365882</v>
      </c>
      <c r="E128" s="26"/>
      <c r="F128">
        <v>35.097299999999997</v>
      </c>
      <c r="G128" s="25">
        <f si="31" t="shared"/>
        <v>2.9839082820883878E-3</v>
      </c>
      <c r="H128" s="25"/>
      <c r="I128" s="25">
        <f si="32" t="shared"/>
        <v>4.0658398224366898E-3</v>
      </c>
      <c r="J128">
        <v>6390.93</v>
      </c>
      <c r="K128">
        <v>6408.78</v>
      </c>
      <c r="L128" s="25">
        <f si="29" t="shared"/>
        <v>2.7930207340713942E-3</v>
      </c>
      <c r="M128">
        <f si="20" t="shared"/>
        <v>1</v>
      </c>
    </row>
    <row r="129" spans="1:13">
      <c r="A129" s="1">
        <v>42577</v>
      </c>
      <c r="B129">
        <v>35.76</v>
      </c>
      <c r="C129" s="25">
        <f si="21" t="shared"/>
        <v>1.4755959137343844E-2</v>
      </c>
      <c r="D129" s="26">
        <f si="30" t="shared"/>
        <v>35.566576155056033</v>
      </c>
      <c r="E129" s="26"/>
      <c r="F129">
        <v>35.616900000000001</v>
      </c>
      <c r="G129" s="25">
        <f si="31" t="shared"/>
        <v>5.438359995652009E-3</v>
      </c>
      <c r="H129" s="25"/>
      <c r="I129" s="25">
        <f si="32" t="shared"/>
        <v>4.0177556160136962E-3</v>
      </c>
      <c r="J129">
        <v>6408.78</v>
      </c>
      <c r="K129">
        <v>6494.47</v>
      </c>
      <c r="L129" s="25">
        <f si="29" t="shared"/>
        <v>1.3370719544125498E-2</v>
      </c>
      <c r="M129">
        <f si="20" t="shared"/>
        <v>2</v>
      </c>
    </row>
    <row r="130" spans="1:13">
      <c r="A130" s="1">
        <v>42578</v>
      </c>
      <c r="B130">
        <v>34.31</v>
      </c>
      <c r="C130" s="25">
        <f si="21" t="shared"/>
        <v>-4.0548098434004309E-2</v>
      </c>
      <c r="D130" s="26">
        <f si="30" t="shared"/>
        <v>34.162602799150662</v>
      </c>
      <c r="E130" s="26"/>
      <c r="F130">
        <v>34.166699999999999</v>
      </c>
      <c r="G130" s="25">
        <f si="31" t="shared"/>
        <v>4.3145776015931503E-3</v>
      </c>
      <c r="H130" s="25"/>
      <c r="I130" s="25">
        <f si="32" t="shared"/>
        <v>4.1941422496174496E-3</v>
      </c>
      <c r="J130">
        <v>6494.47</v>
      </c>
      <c r="K130">
        <v>6229.29</v>
      </c>
      <c r="L130" s="25">
        <f si="29" t="shared"/>
        <v>-4.0831661398081809E-2</v>
      </c>
      <c r="M130">
        <f si="20" t="shared"/>
        <v>3</v>
      </c>
    </row>
    <row r="131" spans="1:13">
      <c r="A131" s="1">
        <v>42579</v>
      </c>
      <c r="B131">
        <v>34.32</v>
      </c>
      <c r="C131" s="25">
        <f ref="C131:C136" si="33" t="shared">B131/B130-1</f>
        <v>2.9146021568049463E-4</v>
      </c>
      <c r="D131" s="26">
        <f si="30" t="shared"/>
        <v>34.24348785222714</v>
      </c>
      <c r="E131" s="26"/>
      <c r="F131">
        <v>34.2226</v>
      </c>
      <c r="G131" s="25">
        <f si="31" t="shared"/>
        <v>2.2343561527096156E-3</v>
      </c>
      <c r="H131" s="25"/>
      <c r="I131" s="25">
        <f si="32" t="shared"/>
        <v>2.8460724784207247E-3</v>
      </c>
      <c r="J131">
        <v>6229.29</v>
      </c>
      <c r="K131">
        <v>6243.29</v>
      </c>
      <c r="L131" s="25">
        <f si="29" t="shared"/>
        <v>2.247447140846015E-3</v>
      </c>
      <c r="M131">
        <f si="20" t="shared"/>
        <v>4</v>
      </c>
    </row>
    <row r="132" spans="1:13">
      <c r="A132" s="1">
        <v>42580</v>
      </c>
      <c r="B132">
        <v>34.25</v>
      </c>
      <c r="C132" s="25">
        <f si="33" t="shared"/>
        <v>-2.0396270396270122E-3</v>
      </c>
      <c r="D132" s="26">
        <f si="30" t="shared"/>
        <v>34.001147362047895</v>
      </c>
      <c r="E132" s="26"/>
      <c r="F132">
        <v>34.2226</v>
      </c>
      <c r="G132" s="25">
        <f si="31" t="shared"/>
        <v>7.3189482490780833E-3</v>
      </c>
      <c r="H132" s="25"/>
      <c r="I132" s="25">
        <f si="32" t="shared"/>
        <v>8.0064051240991141E-4</v>
      </c>
      <c r="J132">
        <v>6243.29</v>
      </c>
      <c r="K132">
        <v>6202.89</v>
      </c>
      <c r="L132" s="25">
        <f si="29" t="shared"/>
        <v>-6.4709472089234943E-3</v>
      </c>
      <c r="M132">
        <f si="20" t="shared"/>
        <v>5</v>
      </c>
    </row>
    <row r="133" spans="1:13">
      <c r="A133" s="1">
        <v>42583</v>
      </c>
      <c r="B133">
        <v>33.51</v>
      </c>
      <c r="C133" s="25">
        <f si="33" t="shared"/>
        <v>-2.1605839416058426E-2</v>
      </c>
      <c r="D133" s="26">
        <f si="30" t="shared"/>
        <v>33.706134677223034</v>
      </c>
      <c r="E133" s="26"/>
      <c r="F133">
        <v>33.593400000000003</v>
      </c>
      <c r="G133" s="25">
        <f si="31" t="shared"/>
        <v>-5.8189608242316115E-3</v>
      </c>
      <c r="H133" s="25"/>
      <c r="I133" s="25">
        <f si="32" t="shared"/>
        <v>-2.4826305167088281E-3</v>
      </c>
      <c r="J133">
        <v>6202.89</v>
      </c>
      <c r="K133">
        <v>6109.28</v>
      </c>
      <c r="L133" s="25">
        <f si="29" t="shared"/>
        <v>-1.5091352579201134E-2</v>
      </c>
      <c r="M133">
        <f si="20" t="shared"/>
        <v>1</v>
      </c>
    </row>
    <row r="134" spans="1:13">
      <c r="A134" s="1">
        <v>42584</v>
      </c>
      <c r="B134">
        <v>33.770000000000003</v>
      </c>
      <c r="C134" s="25">
        <f si="33" t="shared"/>
        <v>7.7588779468815705E-3</v>
      </c>
      <c r="D134" s="26">
        <f si="30" t="shared"/>
        <v>33.919090929536708</v>
      </c>
      <c r="E134" s="26"/>
      <c r="G134" s="25">
        <f si="31" t="shared"/>
        <v>-4.3954871858572497E-3</v>
      </c>
      <c r="H134" s="25"/>
      <c r="I134" s="25"/>
      <c r="J134">
        <v>6109.28</v>
      </c>
      <c r="K134">
        <v>6168.51</v>
      </c>
      <c r="L134" s="25">
        <f>+K134/J134-1</f>
        <v>9.6950868187413164E-3</v>
      </c>
      <c r="M134">
        <f>WEEKDAY(A134,2)</f>
        <v>2</v>
      </c>
    </row>
    <row r="135" spans="1:13">
      <c r="A135" s="1">
        <v>42585</v>
      </c>
      <c r="B135">
        <v>34.06</v>
      </c>
      <c r="C135" s="25">
        <f si="33" t="shared"/>
        <v>8.5875037015101796E-3</v>
      </c>
      <c r="D135" s="26"/>
      <c r="E135" s="26"/>
      <c r="F135">
        <v>34.116100000000003</v>
      </c>
      <c r="I135" s="25">
        <f si="32" t="shared"/>
        <v>-1.6443849091778429E-3</v>
      </c>
      <c r="J135">
        <v>6168.51</v>
      </c>
      <c r="K135">
        <v>6198.39</v>
      </c>
      <c r="L135" s="25">
        <f>+K135/J135-1</f>
        <v>4.8439574548797548E-3</v>
      </c>
      <c r="M135">
        <f>WEEKDAY(A135,2)</f>
        <v>3</v>
      </c>
    </row>
    <row r="136" spans="1:13">
      <c r="A136" s="1">
        <v>42586</v>
      </c>
      <c r="B136">
        <v>34.31</v>
      </c>
      <c r="C136" s="25">
        <f si="33" t="shared"/>
        <v>7.3399882560187812E-3</v>
      </c>
      <c r="D136" s="26">
        <f si="30" t="shared"/>
        <v>34.335380397651647</v>
      </c>
      <c r="E136" s="26"/>
      <c r="F136">
        <v>34.311399999999999</v>
      </c>
      <c r="G136" s="25">
        <f si="31" t="shared"/>
        <v>-7.391908101120892E-4</v>
      </c>
      <c r="H136" s="25"/>
      <c r="I136" s="25">
        <f si="32" t="shared"/>
        <v>-4.0802765261638285E-5</v>
      </c>
      <c r="J136">
        <v>6198.39</v>
      </c>
      <c r="K136">
        <v>6238.23</v>
      </c>
      <c r="L136" s="25">
        <f>+K136/J136-1</f>
        <v>6.4274755218691748E-3</v>
      </c>
      <c r="M136">
        <f>WEEKDAY(A136,2)</f>
        <v>4</v>
      </c>
    </row>
    <row r="137" spans="1:13">
      <c r="A137" s="1">
        <v>42587</v>
      </c>
      <c r="B137">
        <v>34.08</v>
      </c>
      <c r="C137" s="25">
        <f ref="C137:C157" si="34" t="shared">B137/B136-1</f>
        <v>-6.7035849606530418E-3</v>
      </c>
      <c r="D137" s="26"/>
      <c r="E137" s="26"/>
      <c r="F137">
        <v>34.025599999999997</v>
      </c>
      <c r="I137" s="25">
        <f si="32" t="shared"/>
        <v>1.598796200507957E-3</v>
      </c>
      <c r="J137">
        <v>6238.23</v>
      </c>
      <c r="K137">
        <v>6203.29</v>
      </c>
      <c r="L137" s="25">
        <f>+K137/J137-1</f>
        <v>-5.6009477047174183E-3</v>
      </c>
      <c r="M137">
        <f>WEEKDAY(A137,2)</f>
        <v>5</v>
      </c>
    </row>
    <row r="138" spans="1:13">
      <c r="A138" s="1">
        <v>42590</v>
      </c>
      <c r="B138">
        <v>34.380000000000003</v>
      </c>
      <c r="C138" s="25">
        <f si="34" t="shared"/>
        <v>8.8028169014084945E-3</v>
      </c>
      <c r="D138" s="26">
        <f>+F137*(1+L138)</f>
        <v>34.505380766657687</v>
      </c>
      <c r="E138" s="26"/>
      <c r="F138">
        <v>34.502600000000001</v>
      </c>
      <c r="G138" s="25">
        <f si="31" t="shared"/>
        <v>-3.6336583997020888E-3</v>
      </c>
      <c r="H138" s="25"/>
      <c r="I138" s="25">
        <f si="32" t="shared"/>
        <v>-3.5533553993032374E-3</v>
      </c>
      <c r="J138">
        <v>6203.29</v>
      </c>
      <c r="K138">
        <v>6290.76</v>
      </c>
      <c r="L138" s="25">
        <f>+K138/J138-1</f>
        <v>1.4100582110460724E-2</v>
      </c>
      <c r="M138">
        <f>WEEKDAY(A138,2)</f>
        <v>1</v>
      </c>
    </row>
    <row r="139" spans="1:13">
      <c r="A139" s="1">
        <v>42591</v>
      </c>
      <c r="B139">
        <v>34.75</v>
      </c>
      <c r="C139" s="25">
        <f si="34" t="shared"/>
        <v>1.0762070971495064E-2</v>
      </c>
      <c r="D139" s="26">
        <f>+F138*(1+L139)</f>
        <v>34.781165237586556</v>
      </c>
      <c r="E139" s="26"/>
      <c r="F139">
        <v>34.8324</v>
      </c>
      <c r="G139" s="25">
        <f>+B139/D139-1</f>
        <v>-8.9603776566049564E-4</v>
      </c>
      <c r="H139" s="25"/>
      <c r="I139" s="25">
        <f si="32" t="shared"/>
        <v>-2.3656136240971515E-3</v>
      </c>
      <c r="J139">
        <v>6290.76</v>
      </c>
      <c r="K139">
        <v>6341.55</v>
      </c>
      <c r="L139" s="25">
        <f ref="L139:L160" si="35" t="shared">+K139/J139-1</f>
        <v>8.0737462564142159E-3</v>
      </c>
      <c r="M139">
        <f ref="M139:M141" si="36" t="shared">WEEKDAY(A139,2)</f>
        <v>2</v>
      </c>
    </row>
    <row r="140" spans="1:13">
      <c r="A140" s="1">
        <v>42592</v>
      </c>
      <c r="B140">
        <v>34.630000000000003</v>
      </c>
      <c r="C140" s="25">
        <f si="34" t="shared"/>
        <v>-3.4532374100718632E-3</v>
      </c>
      <c r="D140" s="26">
        <f>+F139*(1+L140)</f>
        <v>34.704529326111128</v>
      </c>
      <c r="E140" s="26"/>
      <c r="F140">
        <v>34.792499999999997</v>
      </c>
      <c r="G140" s="25">
        <f>+B140/D140-1</f>
        <v>-2.1475388820516583E-3</v>
      </c>
      <c r="H140" s="25"/>
      <c r="I140" s="25">
        <f si="32" t="shared"/>
        <v>-4.670546813249854E-3</v>
      </c>
      <c r="J140">
        <v>6341.55</v>
      </c>
      <c r="K140">
        <v>6318.27</v>
      </c>
      <c r="L140" s="25">
        <f si="35" t="shared"/>
        <v>-3.6710267994417567E-3</v>
      </c>
      <c r="M140">
        <f si="36" t="shared"/>
        <v>3</v>
      </c>
    </row>
    <row r="141" spans="1:13">
      <c r="A141" s="1">
        <v>42593</v>
      </c>
      <c r="B141">
        <v>34.18</v>
      </c>
      <c r="C141" s="25">
        <f si="34" t="shared"/>
        <v>-1.2994513427664001E-2</v>
      </c>
      <c r="D141" s="26">
        <f>+F140*(1+L141)</f>
        <v>34.286108487766427</v>
      </c>
      <c r="E141" s="26"/>
      <c r="G141" s="25">
        <f>+B141/D141-1</f>
        <v>-3.0947953105930903E-3</v>
      </c>
      <c r="H141" s="25"/>
      <c r="I141" s="25"/>
      <c r="J141">
        <v>6318.27</v>
      </c>
      <c r="K141">
        <v>6226.31</v>
      </c>
      <c r="L141" s="25">
        <f si="35" t="shared"/>
        <v>-1.4554617007503601E-2</v>
      </c>
      <c r="M141">
        <f si="36" t="shared"/>
        <v>4</v>
      </c>
    </row>
    <row r="142" spans="1:13">
      <c r="A142" s="1">
        <v>42594</v>
      </c>
      <c r="B142">
        <v>34.67</v>
      </c>
      <c r="C142" s="25">
        <f si="34" t="shared"/>
        <v>1.4335868929198359E-2</v>
      </c>
      <c r="D142" s="26"/>
      <c r="E142" s="26"/>
      <c r="F142">
        <v>34.630800000000001</v>
      </c>
      <c r="G142" s="25"/>
      <c r="H142" s="25"/>
      <c r="I142" s="25">
        <f si="32" t="shared"/>
        <v>1.1319403536735884E-3</v>
      </c>
      <c r="J142">
        <v>6226.31</v>
      </c>
      <c r="K142">
        <v>6299.09</v>
      </c>
      <c r="L142" s="25">
        <f si="35" t="shared"/>
        <v>1.168910638885623E-2</v>
      </c>
      <c r="M142">
        <f ref="M142" si="37" t="shared">WEEKDAY(A142,2)</f>
        <v>5</v>
      </c>
    </row>
    <row r="143" spans="1:13">
      <c r="A143" s="1">
        <v>42597</v>
      </c>
      <c r="B143">
        <v>35.76</v>
      </c>
      <c r="C143" s="25">
        <f si="34" t="shared"/>
        <v>3.1439284684164903E-2</v>
      </c>
      <c r="D143" s="26">
        <f>+F142*(1+L143)</f>
        <v>35.419396757944398</v>
      </c>
      <c r="E143" s="26"/>
      <c r="F143">
        <v>35.473399999999998</v>
      </c>
      <c r="G143" s="25">
        <f>+B143/D143-1</f>
        <v>9.6162914457091908E-3</v>
      </c>
      <c r="H143" s="25"/>
      <c r="I143" s="25">
        <f si="32" t="shared"/>
        <v>8.0792932168893827E-3</v>
      </c>
      <c r="J143">
        <v>6299.09</v>
      </c>
      <c r="K143">
        <v>6442.53</v>
      </c>
      <c r="L143" s="25">
        <f si="35" t="shared"/>
        <v>2.277154319115926E-2</v>
      </c>
      <c r="M143">
        <f ref="M143" si="38" t="shared">WEEKDAY(A143,2)</f>
        <v>1</v>
      </c>
    </row>
    <row r="144" spans="1:13">
      <c r="A144" s="1">
        <v>42598</v>
      </c>
      <c r="B144">
        <v>35.92</v>
      </c>
      <c r="C144" s="25">
        <f si="34" t="shared"/>
        <v>4.4742729306488371E-3</v>
      </c>
      <c r="D144" s="26">
        <f>+F143*(1+L144)</f>
        <v>35.618541555258567</v>
      </c>
      <c r="E144" s="26"/>
      <c r="G144" s="25">
        <f>+B144/D144-1</f>
        <v>8.4635257811933595E-3</v>
      </c>
      <c r="H144" s="25"/>
      <c r="I144" s="25"/>
      <c r="J144">
        <v>6442.53</v>
      </c>
      <c r="K144">
        <v>6468.89</v>
      </c>
      <c r="L144" s="25">
        <f si="35" t="shared"/>
        <v>4.0915603031728143E-3</v>
      </c>
      <c r="M144">
        <f ref="M144" si="39" t="shared">WEEKDAY(A144,2)</f>
        <v>2</v>
      </c>
    </row>
    <row r="145" spans="1:13">
      <c r="A145" s="1">
        <v>42599</v>
      </c>
      <c r="B145">
        <v>35.75</v>
      </c>
      <c r="C145" s="25">
        <f si="34" t="shared"/>
        <v>-4.732739420935439E-3</v>
      </c>
      <c r="D145" s="26"/>
      <c r="E145" s="26"/>
      <c r="F145">
        <v>35.7821</v>
      </c>
      <c r="I145" s="25">
        <f si="32" t="shared"/>
        <v>-8.9709659298919942E-4</v>
      </c>
      <c r="J145">
        <v>6468.89</v>
      </c>
      <c r="K145">
        <v>6488.36</v>
      </c>
      <c r="L145" s="25">
        <f si="35" t="shared"/>
        <v>3.0097899330487898E-3</v>
      </c>
      <c r="M145">
        <f ref="M145" si="40" t="shared">WEEKDAY(A145,2)</f>
        <v>3</v>
      </c>
    </row>
    <row r="146" spans="1:13">
      <c r="A146" s="1">
        <v>42600</v>
      </c>
      <c r="B146">
        <v>35.81</v>
      </c>
      <c r="C146" s="25">
        <f si="34" t="shared"/>
        <v>1.6783216783218258E-3</v>
      </c>
      <c r="D146" s="26">
        <f ref="D146:D157" si="41" t="shared">+F145*(1+L146)</f>
        <v>35.793405369153376</v>
      </c>
      <c r="E146" s="26"/>
      <c r="F146">
        <v>35.810499999999998</v>
      </c>
      <c r="G146" s="25">
        <f ref="G146:G157" si="42" t="shared">+B146/D146-1</f>
        <v>4.6362257727294853E-4</v>
      </c>
      <c r="H146" s="25"/>
      <c r="I146" s="25">
        <f si="32" t="shared"/>
        <v>-1.3962385333798899E-5</v>
      </c>
      <c r="J146">
        <v>6488.36</v>
      </c>
      <c r="K146">
        <v>6490.41</v>
      </c>
      <c r="L146" s="25">
        <f si="35" t="shared"/>
        <v>3.1595040965659571E-4</v>
      </c>
      <c r="M146">
        <f ref="M146" si="43" t="shared">WEEKDAY(A146,2)</f>
        <v>4</v>
      </c>
    </row>
    <row r="147" spans="1:13">
      <c r="A147" s="1">
        <v>42601</v>
      </c>
      <c r="B147">
        <v>35.619999999999997</v>
      </c>
      <c r="C147" s="25">
        <f si="34" t="shared"/>
        <v>-5.3057805082380449E-3</v>
      </c>
      <c r="D147" s="26">
        <f si="41" t="shared"/>
        <v>35.860929475179532</v>
      </c>
      <c r="E147" s="26"/>
      <c r="F147">
        <v>35.7361</v>
      </c>
      <c r="G147" s="25">
        <f si="42" t="shared"/>
        <v>-6.7184392235647428E-3</v>
      </c>
      <c r="H147" s="25"/>
      <c r="I147" s="25">
        <f si="32" t="shared"/>
        <v>-3.2488156234172783E-3</v>
      </c>
      <c r="J147">
        <v>6490.41</v>
      </c>
      <c r="K147">
        <v>6499.55</v>
      </c>
      <c r="L147" s="25">
        <f si="35" t="shared"/>
        <v>1.4082315292871517E-3</v>
      </c>
      <c r="M147">
        <f ref="M147" si="44" t="shared">WEEKDAY(A147,2)</f>
        <v>5</v>
      </c>
    </row>
    <row r="148" spans="1:13">
      <c r="A148" s="1">
        <v>42604</v>
      </c>
      <c r="B148">
        <v>35.369999999999997</v>
      </c>
      <c r="C148" s="25">
        <f si="34" t="shared"/>
        <v>-7.0185289163391396E-3</v>
      </c>
      <c r="D148" s="26">
        <f si="41" t="shared"/>
        <v>35.300639218869001</v>
      </c>
      <c r="E148" s="26"/>
      <c r="F148">
        <v>35.250799999999998</v>
      </c>
      <c r="G148" s="25">
        <f si="42" t="shared"/>
        <v>1.9648590695751089E-3</v>
      </c>
      <c r="H148" s="25"/>
      <c r="I148" s="25">
        <f si="32" t="shared"/>
        <v>3.3814835407990351E-3</v>
      </c>
      <c r="J148">
        <v>6499.55</v>
      </c>
      <c r="K148">
        <v>6420.35</v>
      </c>
      <c r="L148" s="25">
        <f si="35" t="shared"/>
        <v>-1.2185458993314913E-2</v>
      </c>
      <c r="M148">
        <f ref="M148" si="45" t="shared">WEEKDAY(A148,2)</f>
        <v>1</v>
      </c>
    </row>
    <row r="149" spans="1:13">
      <c r="A149" s="1">
        <v>42605</v>
      </c>
      <c r="B149">
        <v>35.39</v>
      </c>
      <c r="C149" s="25">
        <f si="34" t="shared"/>
        <v>5.6545094713045252E-4</v>
      </c>
      <c r="D149" s="26">
        <f si="41" t="shared"/>
        <v>35.296645503749787</v>
      </c>
      <c r="E149" s="26"/>
      <c r="F149">
        <v>35.274999999999999</v>
      </c>
      <c r="G149" s="25">
        <f si="42" t="shared"/>
        <v>2.6448546290409602E-3</v>
      </c>
      <c r="H149" s="25"/>
      <c r="I149" s="25">
        <f si="32" t="shared"/>
        <v>3.2600992204110391E-3</v>
      </c>
      <c r="J149">
        <v>6420.35</v>
      </c>
      <c r="K149">
        <v>6428.7</v>
      </c>
      <c r="L149" s="25">
        <f si="35" t="shared"/>
        <v>1.300552150583556E-3</v>
      </c>
      <c r="M149">
        <f ref="M149" si="46" t="shared">WEEKDAY(A149,2)</f>
        <v>2</v>
      </c>
    </row>
    <row r="150" spans="1:13">
      <c r="A150" s="1">
        <v>42606</v>
      </c>
      <c r="B150">
        <v>35.4</v>
      </c>
      <c r="C150" s="25">
        <f si="34" t="shared"/>
        <v>2.8256569652440611E-4</v>
      </c>
      <c r="D150" s="26">
        <f si="41" t="shared"/>
        <v>35.309898035372626</v>
      </c>
      <c r="E150" s="26"/>
      <c r="F150">
        <v>35.274999999999999</v>
      </c>
      <c r="G150" s="25">
        <f si="42" t="shared"/>
        <v>2.5517480831327433E-3</v>
      </c>
      <c r="H150" s="25"/>
      <c r="I150" s="25">
        <f si="32" t="shared"/>
        <v>3.5435861091424048E-3</v>
      </c>
      <c r="J150">
        <v>6428.7</v>
      </c>
      <c r="K150">
        <v>6435.06</v>
      </c>
      <c r="L150" s="25">
        <f si="35" t="shared"/>
        <v>9.8931354706244257E-4</v>
      </c>
      <c r="M150">
        <f ref="M150" si="47" t="shared">WEEKDAY(A150,2)</f>
        <v>3</v>
      </c>
    </row>
    <row r="151" spans="1:13">
      <c r="A151" s="1">
        <v>42607</v>
      </c>
      <c r="B151">
        <v>35.03</v>
      </c>
      <c r="C151" s="25">
        <f si="34" t="shared"/>
        <v>-1.0451977401129908E-2</v>
      </c>
      <c r="D151" s="26">
        <f si="41" t="shared"/>
        <v>34.987266124946771</v>
      </c>
      <c r="E151" s="26"/>
      <c r="G151" s="25">
        <f si="42" t="shared"/>
        <v>1.2214122389733184E-3</v>
      </c>
      <c r="H151" s="25"/>
      <c r="I151" s="25"/>
      <c r="J151">
        <v>6435.06</v>
      </c>
      <c r="K151">
        <v>6382.57</v>
      </c>
      <c r="L151" s="25">
        <f si="35" t="shared"/>
        <v>-8.1568781021468251E-3</v>
      </c>
      <c r="M151">
        <f ref="M151" si="48" t="shared">WEEKDAY(A151,2)</f>
        <v>4</v>
      </c>
    </row>
    <row r="152" spans="1:13">
      <c r="A152" s="1">
        <v>42608</v>
      </c>
      <c r="B152">
        <v>34.97</v>
      </c>
      <c r="C152" s="25">
        <f si="34" t="shared"/>
        <v>-1.7128175849272509E-3</v>
      </c>
      <c r="D152" s="26"/>
      <c r="E152" s="26"/>
      <c r="F152">
        <v>35.0139</v>
      </c>
      <c r="I152" s="25">
        <f si="32" t="shared"/>
        <v>-1.2537877814239318E-3</v>
      </c>
      <c r="J152">
        <v>6382.57</v>
      </c>
      <c r="K152">
        <v>6410.73</v>
      </c>
      <c r="L152" s="25">
        <f si="35" t="shared"/>
        <v>4.4120158494149742E-3</v>
      </c>
      <c r="M152">
        <f ref="M152" si="49" t="shared">WEEKDAY(A152,2)</f>
        <v>5</v>
      </c>
    </row>
    <row r="153" spans="1:13">
      <c r="A153" s="1">
        <v>42611</v>
      </c>
      <c r="B153">
        <v>35.299999999999997</v>
      </c>
      <c r="C153" s="25">
        <f si="34" t="shared"/>
        <v>9.4366599942807827E-3</v>
      </c>
      <c r="D153" s="26">
        <f si="41" t="shared"/>
        <v>35.105657650064813</v>
      </c>
      <c r="E153" s="26"/>
      <c r="F153">
        <v>35.132399999999997</v>
      </c>
      <c r="G153" s="25">
        <f si="42" t="shared"/>
        <v>5.5359267691947878E-3</v>
      </c>
      <c r="H153" s="25"/>
      <c r="I153" s="25">
        <f si="32" t="shared"/>
        <v>4.7705252131935438E-3</v>
      </c>
      <c r="J153">
        <v>6410.73</v>
      </c>
      <c r="K153">
        <v>6427.53</v>
      </c>
      <c r="L153" s="25">
        <f si="35" t="shared"/>
        <v>2.6206063895999332E-3</v>
      </c>
      <c r="M153">
        <f ref="M153" si="50" t="shared">WEEKDAY(A153,2)</f>
        <v>1</v>
      </c>
    </row>
    <row r="154" spans="1:13">
      <c r="A154" s="1">
        <v>42612</v>
      </c>
      <c r="B154">
        <v>35.119999999999997</v>
      </c>
      <c r="C154" s="25">
        <f si="34" t="shared"/>
        <v>-5.0991501416430829E-3</v>
      </c>
      <c r="D154" s="26">
        <f si="41" t="shared"/>
        <v>35.122670652645731</v>
      </c>
      <c r="E154" s="26"/>
      <c r="F154">
        <v>35.1083</v>
      </c>
      <c r="G154" s="25">
        <f si="42" t="shared"/>
        <v>-7.6037858058874974E-5</v>
      </c>
      <c r="H154" s="25"/>
      <c r="I154" s="25">
        <f si="32" t="shared"/>
        <v>3.3325452955557111E-4</v>
      </c>
      <c r="J154">
        <v>6427.53</v>
      </c>
      <c r="K154">
        <v>6425.75</v>
      </c>
      <c r="L154" s="25">
        <f si="35" t="shared"/>
        <v>-2.769337521566495E-4</v>
      </c>
      <c r="M154">
        <f ref="M154" si="51" t="shared">WEEKDAY(A154,2)</f>
        <v>2</v>
      </c>
    </row>
    <row r="155" spans="1:13">
      <c r="A155" s="1">
        <v>42613</v>
      </c>
      <c r="B155">
        <v>35.17</v>
      </c>
      <c r="C155" s="25">
        <f si="34" t="shared"/>
        <v>1.4236902050115408E-3</v>
      </c>
      <c r="D155" s="26">
        <f si="41" t="shared"/>
        <v>35.154522809477491</v>
      </c>
      <c r="E155" s="26"/>
      <c r="F155">
        <v>35.166800000000002</v>
      </c>
      <c r="G155" s="25">
        <f si="42" t="shared"/>
        <v>4.4026171558031457E-4</v>
      </c>
      <c r="H155" s="25"/>
      <c r="I155" s="25">
        <f si="32" t="shared"/>
        <v>9.0994915659114994E-5</v>
      </c>
      <c r="J155">
        <v>6425.75</v>
      </c>
      <c r="K155">
        <v>6434.21</v>
      </c>
      <c r="L155" s="25">
        <f si="35" t="shared"/>
        <v>1.3165778313815046E-3</v>
      </c>
      <c r="M155">
        <f ref="M155" si="52" t="shared">WEEKDAY(A155,2)</f>
        <v>3</v>
      </c>
    </row>
    <row r="156" spans="1:13">
      <c r="A156" s="1">
        <v>42614</v>
      </c>
      <c r="B156">
        <v>34.93</v>
      </c>
      <c r="C156" s="25">
        <f si="34" t="shared"/>
        <v>-6.8239977253341522E-3</v>
      </c>
      <c r="D156" s="26">
        <f si="41" t="shared"/>
        <v>34.878599060956979</v>
      </c>
      <c r="E156" s="26"/>
      <c r="F156" s="27">
        <v>34.880000000000003</v>
      </c>
      <c r="G156" s="25">
        <f si="42" t="shared"/>
        <v>1.4737099661941144E-3</v>
      </c>
      <c r="H156" s="25"/>
      <c r="I156" s="25">
        <f si="32" t="shared"/>
        <v>1.4334862385321223E-3</v>
      </c>
      <c r="J156">
        <v>6434.21</v>
      </c>
      <c r="K156">
        <v>6381.48</v>
      </c>
      <c r="L156" s="25">
        <f si="35" t="shared"/>
        <v>-8.1952562940905693E-3</v>
      </c>
      <c r="M156">
        <f ref="M156" si="53" t="shared">WEEKDAY(A156,2)</f>
        <v>4</v>
      </c>
    </row>
    <row r="157" spans="1:13">
      <c r="A157" s="1">
        <v>42615</v>
      </c>
      <c r="B157">
        <v>34.770000000000003</v>
      </c>
      <c r="C157" s="25">
        <f si="34" t="shared"/>
        <v>-4.5805897509303417E-3</v>
      </c>
      <c r="D157" s="31">
        <f si="41" t="shared"/>
        <v>34.745923516174933</v>
      </c>
      <c r="E157" s="31"/>
      <c r="F157">
        <v>34.694000000000003</v>
      </c>
      <c r="G157" s="25">
        <f si="42" t="shared"/>
        <v>6.9292974221446535E-4</v>
      </c>
      <c r="H157" s="25"/>
      <c r="I157" s="25">
        <f ref="I157:I162" si="54" t="shared">+B157/F157-1</f>
        <v>2.1905805038335835E-3</v>
      </c>
      <c r="J157">
        <v>6381.48</v>
      </c>
      <c r="K157">
        <v>6356.95</v>
      </c>
      <c r="L157" s="25">
        <f si="35" t="shared"/>
        <v>-3.8439358894801767E-3</v>
      </c>
      <c r="M157">
        <f ref="M157" si="55" t="shared">WEEKDAY(A157,2)</f>
        <v>5</v>
      </c>
    </row>
    <row r="158" spans="1:13">
      <c r="A158" s="1">
        <v>42618</v>
      </c>
      <c r="B158">
        <v>34.770000000000003</v>
      </c>
      <c r="C158" s="25">
        <f ref="C158:C162" si="56" t="shared">B158/B157-1</f>
        <v>0</v>
      </c>
      <c r="D158" s="31">
        <f ref="D158:D165" si="57" t="shared">+F157*(1+L158)</f>
        <v>34.884144481237072</v>
      </c>
      <c r="E158" s="31"/>
      <c r="F158">
        <v>34.694000000000003</v>
      </c>
      <c r="G158" s="25">
        <f ref="G158" si="58" t="shared">+B158/D158-1</f>
        <v>-3.2721020662686007E-3</v>
      </c>
      <c r="H158" s="25"/>
      <c r="I158" s="25">
        <f si="54" t="shared"/>
        <v>2.1905805038335835E-3</v>
      </c>
      <c r="J158">
        <v>6356.95</v>
      </c>
      <c r="K158">
        <v>6391.79</v>
      </c>
      <c r="L158" s="25">
        <f si="35" t="shared"/>
        <v>5.4806157040718784E-3</v>
      </c>
      <c r="M158">
        <f ref="M158" si="59" t="shared">WEEKDAY(A158,2)</f>
        <v>1</v>
      </c>
    </row>
    <row r="159" spans="1:13">
      <c r="A159" s="1">
        <v>42619</v>
      </c>
      <c r="B159">
        <v>35.61</v>
      </c>
      <c r="C159" s="25">
        <f si="56" t="shared"/>
        <v>2.4158757549611609E-2</v>
      </c>
      <c r="D159" s="31">
        <f si="57" t="shared"/>
        <v>35.243194970422998</v>
      </c>
      <c r="E159" s="31"/>
      <c r="F159">
        <v>35.571599999999997</v>
      </c>
      <c r="G159" s="25">
        <f>+B159/D159-1</f>
        <v>1.0407825677690052E-2</v>
      </c>
      <c r="H159" s="25"/>
      <c r="I159" s="25">
        <f si="54" t="shared"/>
        <v>1.079512869817556E-3</v>
      </c>
      <c r="J159">
        <v>6391.79</v>
      </c>
      <c r="K159">
        <v>6492.97</v>
      </c>
      <c r="L159" s="25">
        <f si="35" t="shared"/>
        <v>1.5829681513316318E-2</v>
      </c>
      <c r="M159">
        <f ref="M159" si="60" t="shared">WEEKDAY(A159,2)</f>
        <v>2</v>
      </c>
    </row>
    <row r="160" spans="1:13">
      <c r="A160" s="1">
        <v>42620</v>
      </c>
      <c r="B160">
        <v>35.57</v>
      </c>
      <c r="C160" s="25">
        <f si="56" t="shared"/>
        <v>-1.1232799775343638E-3</v>
      </c>
      <c r="D160" s="31">
        <f si="57" t="shared"/>
        <v>35.578995946693105</v>
      </c>
      <c r="E160" s="31"/>
      <c r="F160">
        <v>35.599899999999998</v>
      </c>
      <c r="G160" s="25">
        <f ref="G160:G162" si="61" t="shared">+B160/D160-1</f>
        <v>-2.5284431035055288E-4</v>
      </c>
      <c r="H160" s="25"/>
      <c r="I160" s="25">
        <f si="54" t="shared"/>
        <v>-8.3988999969097922E-4</v>
      </c>
      <c r="J160">
        <v>6492.97</v>
      </c>
      <c r="K160">
        <v>6494.32</v>
      </c>
      <c r="L160" s="25">
        <f si="35" t="shared"/>
        <v>2.0791717811707855E-4</v>
      </c>
      <c r="M160">
        <f ref="M160" si="62" t="shared">WEEKDAY(A160,2)</f>
        <v>3</v>
      </c>
    </row>
    <row r="161" spans="1:13">
      <c r="A161" s="1">
        <v>42621</v>
      </c>
      <c r="B161">
        <v>35.68</v>
      </c>
      <c r="C161" s="25">
        <f si="56" t="shared"/>
        <v>3.0924936744447518E-3</v>
      </c>
      <c r="D161" s="31">
        <f si="57" t="shared"/>
        <v>35.729596971199442</v>
      </c>
      <c r="E161" s="31"/>
      <c r="F161">
        <v>35.729999999999997</v>
      </c>
      <c r="G161" s="25">
        <f si="61" t="shared"/>
        <v>-1.3881200854132247E-3</v>
      </c>
      <c r="H161" s="25"/>
      <c r="I161" s="25">
        <f si="54" t="shared"/>
        <v>-1.3993842709206783E-3</v>
      </c>
      <c r="J161">
        <v>6494.32</v>
      </c>
      <c r="K161">
        <v>6517.98</v>
      </c>
      <c r="L161" s="25">
        <f ref="L161" si="63" t="shared">+K161/J161-1</f>
        <v>3.6431835819608072E-3</v>
      </c>
      <c r="M161">
        <f ref="M161" si="64" t="shared">WEEKDAY(A161,2)</f>
        <v>4</v>
      </c>
    </row>
    <row r="162" spans="1:13">
      <c r="A162" s="1">
        <v>42622</v>
      </c>
      <c r="B162">
        <v>34.909999999999997</v>
      </c>
      <c r="C162" s="25">
        <f si="56" t="shared"/>
        <v>-2.1580717488789314E-2</v>
      </c>
      <c r="D162" s="31">
        <f si="57" t="shared"/>
        <v>35.472795835519598</v>
      </c>
      <c r="E162" s="31"/>
      <c r="F162">
        <v>35.348500000000001</v>
      </c>
      <c r="G162" s="25">
        <f si="61" t="shared"/>
        <v>-1.5865561827412056E-2</v>
      </c>
      <c r="H162" s="25"/>
      <c r="I162" s="25">
        <f si="54" t="shared"/>
        <v>-1.2405052548198792E-2</v>
      </c>
      <c r="J162">
        <v>6517.98</v>
      </c>
      <c r="K162">
        <v>6471.06</v>
      </c>
      <c r="L162" s="25">
        <f ref="L162:L192" si="65" t="shared">+K162/J162-1</f>
        <v>-7.198549243783936E-3</v>
      </c>
      <c r="M162">
        <f ref="M162:M163" si="66" t="shared">WEEKDAY(A162,2)</f>
        <v>5</v>
      </c>
    </row>
    <row r="163" spans="1:13">
      <c r="A163" s="1">
        <v>42625</v>
      </c>
      <c r="B163">
        <v>34.51</v>
      </c>
      <c r="C163" s="25">
        <f ref="C163:C221" si="67" t="shared">B163/B162-1</f>
        <v>-1.145803494700659E-2</v>
      </c>
      <c r="D163" s="31">
        <f si="57" t="shared"/>
        <v>34.368408968546113</v>
      </c>
      <c r="E163" s="31"/>
      <c r="G163" s="25">
        <f ref="G163" si="68" t="shared">+B163/D163-1</f>
        <v>4.1198017511798746E-3</v>
      </c>
      <c r="H163" s="25"/>
      <c r="I163" s="25"/>
      <c r="J163">
        <v>6471.06</v>
      </c>
      <c r="K163">
        <v>6291.64</v>
      </c>
      <c r="L163" s="25">
        <f si="65" t="shared"/>
        <v>-2.7726523938890968E-2</v>
      </c>
      <c r="M163">
        <f si="66" t="shared"/>
        <v>1</v>
      </c>
    </row>
    <row r="164" spans="1:13">
      <c r="A164" s="1">
        <v>42626</v>
      </c>
      <c r="B164">
        <v>34.119999999999997</v>
      </c>
      <c r="C164" s="25">
        <f si="67" t="shared"/>
        <v>-1.1301072152999136E-2</v>
      </c>
      <c r="D164" s="31"/>
      <c r="E164" s="31"/>
      <c r="F164">
        <v>34.511400000000002</v>
      </c>
      <c r="I164" s="25">
        <f ref="I164:I215" si="69" t="shared">+B164/F164-1</f>
        <v>-1.1341180015878916E-2</v>
      </c>
      <c r="J164">
        <v>6291.64</v>
      </c>
      <c r="K164">
        <v>6320.03</v>
      </c>
      <c r="L164" s="25">
        <f si="65" t="shared"/>
        <v>4.512337005931677E-3</v>
      </c>
      <c r="M164">
        <f ref="M164:M167" si="70" t="shared">WEEKDAY(A164,2)</f>
        <v>2</v>
      </c>
    </row>
    <row r="165" spans="1:13">
      <c r="A165" s="1">
        <v>42627</v>
      </c>
      <c r="B165">
        <v>34.31</v>
      </c>
      <c r="C165" s="25">
        <f si="67" t="shared"/>
        <v>5.568581477139567E-3</v>
      </c>
      <c r="D165" s="31">
        <f si="57" t="shared"/>
        <v>34.282763060301932</v>
      </c>
      <c r="E165" s="31"/>
      <c r="F165">
        <v>34.386400000000002</v>
      </c>
      <c r="G165" s="25">
        <f>+B165/D165-1</f>
        <v>7.9447912789776254E-4</v>
      </c>
      <c r="H165" s="25"/>
      <c r="I165" s="25">
        <f si="69" t="shared"/>
        <v>-2.221808622013377E-3</v>
      </c>
      <c r="J165">
        <v>6320.03</v>
      </c>
      <c r="K165">
        <v>6278.16</v>
      </c>
      <c r="L165" s="25">
        <f si="65" t="shared"/>
        <v>-6.6249685523644963E-3</v>
      </c>
      <c r="M165">
        <f si="70" t="shared"/>
        <v>3</v>
      </c>
    </row>
    <row r="166" spans="1:13">
      <c r="A166" s="1">
        <v>42628</v>
      </c>
      <c r="B166">
        <v>34.56</v>
      </c>
      <c r="C166" s="25">
        <f si="67" t="shared"/>
        <v>7.28650539201392E-3</v>
      </c>
      <c r="D166" s="26">
        <f>+F165*(1+L166)</f>
        <v>34.386400000000002</v>
      </c>
      <c r="E166" s="26"/>
      <c r="F166">
        <v>34.482599999999998</v>
      </c>
      <c r="G166" s="25">
        <f>+B166/D166-1</f>
        <v>5.0485075494963727E-3</v>
      </c>
      <c r="H166" s="25"/>
      <c r="I166" s="25">
        <f si="69" t="shared"/>
        <v>2.2446103252076188E-3</v>
      </c>
      <c r="J166">
        <v>6278.16</v>
      </c>
      <c r="K166">
        <v>6278.16</v>
      </c>
      <c r="L166" s="25">
        <f si="65" t="shared"/>
        <v>0</v>
      </c>
      <c r="M166">
        <f si="70" t="shared"/>
        <v>4</v>
      </c>
    </row>
    <row r="167" spans="1:13">
      <c r="A167" s="1">
        <v>42629</v>
      </c>
      <c r="B167">
        <v>34.520000000000003</v>
      </c>
      <c r="C167" s="25">
        <f si="67" t="shared"/>
        <v>-1.1574074074073293E-3</v>
      </c>
      <c r="D167" s="26">
        <f>+F166*(1+L167)</f>
        <v>34.482599999999998</v>
      </c>
      <c r="E167" s="26"/>
      <c r="F167">
        <v>34.450600000000001</v>
      </c>
      <c r="G167" s="25">
        <f>+B167/D167-1</f>
        <v>1.0846049891830578E-3</v>
      </c>
      <c r="H167" s="25"/>
      <c r="I167" s="25">
        <f si="69" t="shared"/>
        <v>2.0144787028382183E-3</v>
      </c>
      <c r="J167">
        <v>6278.16</v>
      </c>
      <c r="K167">
        <v>6278.16</v>
      </c>
      <c r="L167" s="25">
        <f si="65" t="shared"/>
        <v>0</v>
      </c>
      <c r="M167">
        <f si="70" t="shared"/>
        <v>5</v>
      </c>
    </row>
    <row r="168" spans="1:13">
      <c r="A168" s="1">
        <v>42632</v>
      </c>
      <c r="B168">
        <v>34.79</v>
      </c>
      <c r="C168" s="25">
        <f si="67" t="shared"/>
        <v>7.8215527230589554E-3</v>
      </c>
      <c r="D168" s="26">
        <f>+F167*(1+L168)</f>
        <v>34.812876305796607</v>
      </c>
      <c r="E168" s="26"/>
      <c r="G168" s="25">
        <f>+B168/D168-1</f>
        <v>-6.5712196819533997E-4</v>
      </c>
      <c r="H168" s="25"/>
      <c r="I168" s="25"/>
      <c r="J168">
        <v>6278.16</v>
      </c>
      <c r="K168">
        <v>6344.18</v>
      </c>
      <c r="L168" s="25">
        <f si="65" t="shared"/>
        <v>1.0515819921760539E-2</v>
      </c>
      <c r="M168">
        <f ref="M168" si="71" t="shared">WEEKDAY(A168,2)</f>
        <v>1</v>
      </c>
    </row>
    <row r="169" spans="1:13">
      <c r="A169" s="1">
        <v>42633</v>
      </c>
      <c r="B169">
        <v>34.619999999999997</v>
      </c>
      <c r="C169" s="25">
        <f si="67" t="shared"/>
        <v>-4.8864616269043148E-3</v>
      </c>
      <c r="D169" s="26"/>
      <c r="E169" s="26"/>
      <c r="F169">
        <v>34.6723</v>
      </c>
      <c r="G169" s="25"/>
      <c r="H169" s="25"/>
      <c r="I169" s="25">
        <f si="69" t="shared"/>
        <v>-1.5084087297353443E-3</v>
      </c>
      <c r="J169">
        <v>6344.18</v>
      </c>
      <c r="K169">
        <v>6342.03</v>
      </c>
      <c r="L169" s="25">
        <f si="65" t="shared"/>
        <v>-3.3889328486902404E-4</v>
      </c>
      <c r="M169">
        <f ref="M169" si="72" t="shared">WEEKDAY(A169,2)</f>
        <v>2</v>
      </c>
    </row>
    <row r="170" spans="1:13">
      <c r="A170" s="1">
        <v>42634</v>
      </c>
      <c r="B170">
        <v>34.950000000000003</v>
      </c>
      <c r="C170" s="25">
        <f si="67" t="shared"/>
        <v>9.5320623916812508E-3</v>
      </c>
      <c r="D170" s="26">
        <f ref="D170:D218" si="73" t="shared">+F169*(1+L170)</f>
        <v>34.681703354446448</v>
      </c>
      <c r="E170" s="26"/>
      <c r="F170">
        <v>34.752899999999997</v>
      </c>
      <c r="G170" s="25">
        <f ref="G170:G215" si="74" t="shared">+B170/D170-1</f>
        <v>7.7359708319850728E-3</v>
      </c>
      <c r="H170" s="25"/>
      <c r="I170" s="25">
        <f si="69" t="shared"/>
        <v>5.6714691435824083E-3</v>
      </c>
      <c r="J170">
        <v>6342.03</v>
      </c>
      <c r="K170">
        <v>6343.75</v>
      </c>
      <c r="L170" s="25">
        <f si="65" t="shared"/>
        <v>2.7120653796974814E-4</v>
      </c>
      <c r="M170">
        <f ref="M170" si="75" t="shared">WEEKDAY(A170,2)</f>
        <v>3</v>
      </c>
    </row>
    <row r="171" spans="1:13">
      <c r="A171" s="1">
        <v>42635</v>
      </c>
      <c r="B171">
        <v>34.979999999999997</v>
      </c>
      <c r="C171" s="25">
        <f si="67" t="shared"/>
        <v>8.5836909871228606E-4</v>
      </c>
      <c r="D171" s="26">
        <f si="73" t="shared"/>
        <v>34.98238555365517</v>
      </c>
      <c r="E171" s="26"/>
      <c r="F171">
        <v>34.918300000000002</v>
      </c>
      <c r="G171" s="25">
        <f si="74" t="shared"/>
        <v>-6.8192995343774321E-5</v>
      </c>
      <c r="H171" s="25"/>
      <c r="I171" s="25">
        <f si="69" t="shared"/>
        <v>1.7669817831909018E-3</v>
      </c>
      <c r="J171">
        <v>6343.75</v>
      </c>
      <c r="K171">
        <v>6385.64</v>
      </c>
      <c r="L171" s="25">
        <f si="65" t="shared"/>
        <v>6.6033497536945873E-3</v>
      </c>
      <c r="M171">
        <f ref="M171" si="76" t="shared">WEEKDAY(A171,2)</f>
        <v>4</v>
      </c>
    </row>
    <row r="172" spans="1:13">
      <c r="A172" s="1">
        <v>42636</v>
      </c>
      <c r="B172">
        <v>34.72</v>
      </c>
      <c r="C172" s="25">
        <f si="67" t="shared"/>
        <v>-7.4328187535733781E-3</v>
      </c>
      <c r="D172" s="26">
        <f si="73" t="shared"/>
        <v>34.835948098232912</v>
      </c>
      <c r="E172" s="26"/>
      <c r="F172">
        <v>34.842199999999998</v>
      </c>
      <c r="G172" s="25">
        <f si="74" t="shared"/>
        <v>-3.3284036910938841E-3</v>
      </c>
      <c r="H172" s="25"/>
      <c r="I172" s="25">
        <f si="69" t="shared"/>
        <v>-3.5072412189816049E-3</v>
      </c>
      <c r="J172">
        <v>6385.64</v>
      </c>
      <c r="K172">
        <v>6370.58</v>
      </c>
      <c r="L172" s="25">
        <f si="65" t="shared"/>
        <v>-2.358416697464949E-3</v>
      </c>
      <c r="M172">
        <f ref="M172" si="77" t="shared">WEEKDAY(A172,2)</f>
        <v>5</v>
      </c>
    </row>
    <row r="173" spans="1:13">
      <c r="A173" s="1">
        <v>42639</v>
      </c>
      <c r="B173">
        <v>33.9</v>
      </c>
      <c r="C173" s="25">
        <f si="67" t="shared"/>
        <v>-2.3617511520737322E-2</v>
      </c>
      <c r="D173" s="26">
        <f si="73" t="shared"/>
        <v>34.136340512794753</v>
      </c>
      <c r="E173" s="26"/>
      <c r="F173">
        <v>34.090899999999998</v>
      </c>
      <c r="G173" s="25">
        <f si="74" t="shared"/>
        <v>-6.9234285000810969E-3</v>
      </c>
      <c r="H173" s="25"/>
      <c r="I173" s="25">
        <f si="69" t="shared"/>
        <v>-5.5997348265959257E-3</v>
      </c>
      <c r="J173">
        <v>6370.58</v>
      </c>
      <c r="K173">
        <v>6241.52</v>
      </c>
      <c r="L173" s="25">
        <f si="65" t="shared"/>
        <v>-2.0258751950371745E-2</v>
      </c>
      <c r="M173">
        <f ref="M173" si="78" t="shared">WEEKDAY(A173,2)</f>
        <v>1</v>
      </c>
    </row>
    <row r="174" spans="1:13">
      <c r="A174" s="1">
        <v>42640</v>
      </c>
      <c r="B174">
        <v>34.270000000000003</v>
      </c>
      <c r="C174" s="25">
        <f si="67" t="shared"/>
        <v>1.0914454277286323E-2</v>
      </c>
      <c r="D174" s="26">
        <f si="73" t="shared"/>
        <v>34.338818127475356</v>
      </c>
      <c r="E174" s="26"/>
      <c r="F174">
        <v>34.342500000000001</v>
      </c>
      <c r="G174" s="25">
        <f si="74" t="shared"/>
        <v>-2.0040913236990532E-3</v>
      </c>
      <c r="H174" s="25"/>
      <c r="I174" s="25">
        <f si="69" t="shared"/>
        <v>-2.1110868457450138E-3</v>
      </c>
      <c r="J174">
        <v>6241.52</v>
      </c>
      <c r="K174">
        <v>6286.91</v>
      </c>
      <c r="L174" s="25">
        <f si="65" t="shared"/>
        <v>7.2722670118816612E-3</v>
      </c>
      <c r="M174">
        <f ref="M174" si="79" t="shared">WEEKDAY(A174,2)</f>
        <v>2</v>
      </c>
    </row>
    <row r="175" spans="1:13">
      <c r="A175" s="1">
        <v>42641</v>
      </c>
      <c r="B175">
        <v>34.39</v>
      </c>
      <c r="C175" s="25">
        <f si="67" t="shared"/>
        <v>3.5016049022467133E-3</v>
      </c>
      <c r="D175" s="26">
        <f si="73" t="shared"/>
        <v>34.311745897428146</v>
      </c>
      <c r="E175" s="26"/>
      <c r="F175">
        <v>34.318199999999997</v>
      </c>
      <c r="G175" s="25">
        <f si="74" t="shared"/>
        <v>2.2806797067624895E-3</v>
      </c>
      <c r="H175" s="25"/>
      <c r="I175" s="25">
        <f si="69" t="shared"/>
        <v>2.0921843220216285E-3</v>
      </c>
      <c r="J175">
        <v>6286.91</v>
      </c>
      <c r="K175">
        <v>6281.28</v>
      </c>
      <c r="L175" s="25">
        <f si="65" t="shared"/>
        <v>-8.9551146747768318E-4</v>
      </c>
      <c r="M175">
        <f ref="M175" si="80" t="shared">WEEKDAY(A175,2)</f>
        <v>3</v>
      </c>
    </row>
    <row r="176" spans="1:13">
      <c r="A176" s="1">
        <v>42642</v>
      </c>
      <c r="B176">
        <v>34.32</v>
      </c>
      <c r="C176" s="25">
        <f si="67" t="shared"/>
        <v>-2.0354754289038102E-3</v>
      </c>
      <c r="D176" s="26">
        <f si="73" t="shared"/>
        <v>34.413867074545308</v>
      </c>
      <c r="E176" s="26"/>
      <c r="F176">
        <v>34.482100000000003</v>
      </c>
      <c r="G176" s="25">
        <f si="74" t="shared"/>
        <v>-2.7275944996817403E-3</v>
      </c>
      <c r="H176" s="25"/>
      <c r="I176" s="25">
        <f si="69" t="shared"/>
        <v>-4.7009897889049856E-3</v>
      </c>
      <c r="J176">
        <v>6281.28</v>
      </c>
      <c r="K176">
        <v>6298.79</v>
      </c>
      <c r="L176" s="25">
        <f si="65" t="shared"/>
        <v>2.7876483774007532E-3</v>
      </c>
      <c r="M176">
        <f ref="M176" si="81" t="shared">WEEKDAY(A176,2)</f>
        <v>4</v>
      </c>
    </row>
    <row r="177" spans="1:13">
      <c r="A177" s="1">
        <v>42643</v>
      </c>
      <c r="B177">
        <v>34.69</v>
      </c>
      <c r="C177" s="25">
        <f si="67" t="shared"/>
        <v>1.0780885780885763E-2</v>
      </c>
      <c r="D177" s="26">
        <f si="73" t="shared"/>
        <v>34.642499938718395</v>
      </c>
      <c r="E177" s="26"/>
      <c r="F177">
        <v>34.627200000000002</v>
      </c>
      <c r="G177" s="25">
        <f si="74" t="shared"/>
        <v>1.3711499275637085E-3</v>
      </c>
      <c r="H177" s="25"/>
      <c r="I177" s="25">
        <f si="69" t="shared"/>
        <v>1.8136031790036977E-3</v>
      </c>
      <c r="J177">
        <v>6298.79</v>
      </c>
      <c r="K177">
        <v>6328.09</v>
      </c>
      <c r="L177" s="25">
        <f si="65" t="shared"/>
        <v>4.6516870700563651E-3</v>
      </c>
      <c r="M177">
        <f ref="M177:M182" si="82" t="shared">WEEKDAY(A177,2)</f>
        <v>5</v>
      </c>
    </row>
    <row r="178" spans="1:13">
      <c r="A178" s="1">
        <v>42646</v>
      </c>
      <c r="B178">
        <v>34.6</v>
      </c>
      <c r="C178" s="25">
        <f si="67" t="shared"/>
        <v>-2.5944076102621949E-3</v>
      </c>
      <c r="D178" s="26">
        <f si="73" t="shared"/>
        <v>34.627200000000002</v>
      </c>
      <c r="E178" s="26"/>
      <c r="F178">
        <v>34.6004</v>
      </c>
      <c r="G178" s="25">
        <f si="74" t="shared"/>
        <v>-7.8550965714818677E-4</v>
      </c>
      <c r="H178" s="25"/>
      <c r="I178" s="25">
        <f si="69" t="shared"/>
        <v>-1.1560559993517572E-5</v>
      </c>
      <c r="J178">
        <v>6328.09</v>
      </c>
      <c r="K178">
        <v>6328.09</v>
      </c>
      <c r="L178" s="25">
        <f si="65" t="shared"/>
        <v>0</v>
      </c>
      <c r="M178">
        <f si="82" t="shared"/>
        <v>1</v>
      </c>
    </row>
    <row r="179" spans="1:13">
      <c r="A179" s="1">
        <v>42647</v>
      </c>
      <c r="B179">
        <v>34.43</v>
      </c>
      <c r="C179" s="25">
        <f si="67" t="shared"/>
        <v>-4.9132947976878727E-3</v>
      </c>
      <c r="D179" s="26">
        <f si="73" t="shared"/>
        <v>34.6004</v>
      </c>
      <c r="E179" s="26"/>
      <c r="F179">
        <v>34.519100000000002</v>
      </c>
      <c r="G179" s="25">
        <f si="74" t="shared"/>
        <v>-4.9247985572421493E-3</v>
      </c>
      <c r="H179" s="25"/>
      <c r="I179" s="25">
        <f si="69" t="shared"/>
        <v>-2.5811796947198262E-3</v>
      </c>
      <c r="J179">
        <v>6328.09</v>
      </c>
      <c r="K179">
        <v>6328.09</v>
      </c>
      <c r="L179" s="25">
        <f si="65" t="shared"/>
        <v>0</v>
      </c>
      <c r="M179">
        <f si="82" t="shared"/>
        <v>2</v>
      </c>
    </row>
    <row r="180" spans="1:13">
      <c r="A180" s="1">
        <v>42648</v>
      </c>
      <c r="B180">
        <v>34.619999999999997</v>
      </c>
      <c r="C180" s="25">
        <f si="67" t="shared"/>
        <v>5.5184432181236698E-3</v>
      </c>
      <c r="D180" s="26">
        <f si="73" t="shared"/>
        <v>34.519100000000002</v>
      </c>
      <c r="E180" s="26"/>
      <c r="F180">
        <v>34.490099999999998</v>
      </c>
      <c r="G180" s="25">
        <f si="74" t="shared"/>
        <v>2.9230194298228707E-3</v>
      </c>
      <c r="H180" s="25"/>
      <c r="I180" s="25">
        <f si="69" t="shared"/>
        <v>3.7662981551227492E-3</v>
      </c>
      <c r="J180">
        <v>6328.09</v>
      </c>
      <c r="K180">
        <v>6328.09</v>
      </c>
      <c r="L180" s="25">
        <f si="65" t="shared"/>
        <v>0</v>
      </c>
      <c r="M180">
        <f si="82" t="shared"/>
        <v>3</v>
      </c>
    </row>
    <row r="181" spans="1:13">
      <c r="A181" s="1">
        <v>42649</v>
      </c>
      <c r="B181">
        <v>34.700000000000003</v>
      </c>
      <c r="C181" s="25">
        <f si="67" t="shared"/>
        <v>2.3108030040439598E-3</v>
      </c>
      <c r="D181" s="26">
        <f si="73" t="shared"/>
        <v>34.490099999999998</v>
      </c>
      <c r="E181" s="26"/>
      <c r="F181">
        <v>34.444000000000003</v>
      </c>
      <c r="G181" s="25">
        <f si="74" t="shared"/>
        <v>6.0858043322578048E-3</v>
      </c>
      <c r="H181" s="25"/>
      <c r="I181" s="25">
        <f si="69" t="shared"/>
        <v>7.4323539658576188E-3</v>
      </c>
      <c r="J181">
        <v>6328.09</v>
      </c>
      <c r="K181">
        <v>6328.09</v>
      </c>
      <c r="L181" s="25">
        <f si="65" t="shared"/>
        <v>0</v>
      </c>
      <c r="M181">
        <f si="82" t="shared"/>
        <v>4</v>
      </c>
    </row>
    <row r="182" spans="1:13">
      <c r="A182" s="1">
        <v>42650</v>
      </c>
      <c r="B182">
        <v>34.729999999999997</v>
      </c>
      <c r="C182" s="25">
        <f si="67" t="shared"/>
        <v>8.6455331412094161E-4</v>
      </c>
      <c r="D182" s="26">
        <f si="73" t="shared"/>
        <v>34.444000000000003</v>
      </c>
      <c r="E182" s="26"/>
      <c r="F182">
        <v>34.444600000000001</v>
      </c>
      <c r="G182" s="25">
        <f si="74" t="shared"/>
        <v>8.3033329462314232E-3</v>
      </c>
      <c r="H182" s="25"/>
      <c r="I182" s="25">
        <f si="69" t="shared"/>
        <v>8.2857690320106148E-3</v>
      </c>
      <c r="J182">
        <v>6328.09</v>
      </c>
      <c r="K182">
        <v>6328.09</v>
      </c>
      <c r="L182" s="25">
        <f si="65" t="shared"/>
        <v>0</v>
      </c>
      <c r="M182">
        <f si="82" t="shared"/>
        <v>5</v>
      </c>
    </row>
    <row r="183" spans="1:13">
      <c r="A183" s="1">
        <v>42653</v>
      </c>
      <c r="B183">
        <v>35.1</v>
      </c>
      <c r="C183" s="25">
        <f si="67" t="shared"/>
        <v>1.0653613590555944E-2</v>
      </c>
      <c r="D183" s="26">
        <f si="73" t="shared"/>
        <v>35.095598035742213</v>
      </c>
      <c r="E183" s="26"/>
      <c r="F183">
        <v>35.070300000000003</v>
      </c>
      <c r="G183" s="25">
        <f si="74" t="shared"/>
        <v>1.2542781728086538E-4</v>
      </c>
      <c r="H183" s="25"/>
      <c r="I183" s="25">
        <f si="69" t="shared"/>
        <v>8.4687042882425345E-4</v>
      </c>
      <c r="J183">
        <v>6328.09</v>
      </c>
      <c r="K183">
        <v>6447.69</v>
      </c>
      <c r="L183" s="25">
        <f si="65" t="shared"/>
        <v>1.8899857618965399E-2</v>
      </c>
      <c r="M183">
        <f ref="M183" si="83" t="shared">WEEKDAY(A183,2)</f>
        <v>1</v>
      </c>
    </row>
    <row r="184" spans="1:13">
      <c r="A184" s="1">
        <v>42654</v>
      </c>
      <c r="B184">
        <v>35.01</v>
      </c>
      <c r="C184" s="25">
        <f si="67" t="shared"/>
        <v>-2.564102564102666E-3</v>
      </c>
      <c r="D184" s="26">
        <f si="73" t="shared"/>
        <v>35.281014755517099</v>
      </c>
      <c r="E184" s="26"/>
      <c r="F184">
        <v>35.227400000000003</v>
      </c>
      <c r="G184" s="25">
        <f si="74" t="shared"/>
        <v>-7.6816031906996596E-3</v>
      </c>
      <c r="H184" s="25"/>
      <c r="I184" s="25">
        <f si="69" t="shared"/>
        <v>-6.171332542282526E-3</v>
      </c>
      <c r="J184">
        <v>6447.69</v>
      </c>
      <c r="K184">
        <v>6486.43</v>
      </c>
      <c r="L184" s="25">
        <f si="65" t="shared"/>
        <v>6.0083533792723021E-3</v>
      </c>
      <c r="M184">
        <f ref="M184" si="84" t="shared">WEEKDAY(A184,2)</f>
        <v>2</v>
      </c>
    </row>
    <row r="185" spans="1:13">
      <c r="A185" s="1">
        <v>42655</v>
      </c>
      <c r="B185">
        <v>35.11</v>
      </c>
      <c r="C185" s="25">
        <f si="67" t="shared"/>
        <v>2.8563267637817802E-3</v>
      </c>
      <c r="D185" s="26">
        <f si="73" t="shared"/>
        <v>35.207359838308591</v>
      </c>
      <c r="E185" s="26"/>
      <c r="F185">
        <v>35.213299999999997</v>
      </c>
      <c r="G185" s="25">
        <f si="74" t="shared"/>
        <v>-2.765326305514515E-3</v>
      </c>
      <c r="H185" s="25"/>
      <c r="I185" s="25">
        <f si="69" t="shared"/>
        <v>-2.9335506754549767E-3</v>
      </c>
      <c r="J185">
        <v>6486.43</v>
      </c>
      <c r="K185">
        <v>6482.74</v>
      </c>
      <c r="L185" s="25">
        <f si="65" t="shared"/>
        <v>-5.688799539963485E-4</v>
      </c>
      <c r="M185">
        <f ref="M185" si="85" t="shared">WEEKDAY(A185,2)</f>
        <v>3</v>
      </c>
    </row>
    <row r="186" spans="1:13">
      <c r="A186" s="1">
        <v>42656</v>
      </c>
      <c r="B186">
        <v>35.090000000000003</v>
      </c>
      <c r="C186" s="25">
        <f si="67" t="shared"/>
        <v>-5.6963827969225278E-4</v>
      </c>
      <c r="D186" s="26">
        <f si="73" t="shared"/>
        <v>35.224652575762711</v>
      </c>
      <c r="E186" s="26"/>
      <c r="F186">
        <v>35.1738</v>
      </c>
      <c r="G186" s="25">
        <f si="74" t="shared"/>
        <v>-3.8226800242554537E-3</v>
      </c>
      <c r="H186" s="25"/>
      <c r="I186" s="25">
        <f si="69" t="shared"/>
        <v>-2.3824551228470714E-3</v>
      </c>
      <c r="J186">
        <v>6482.74</v>
      </c>
      <c r="K186">
        <v>6484.83</v>
      </c>
      <c r="L186" s="25">
        <f si="65" t="shared"/>
        <v>3.2239454304816562E-4</v>
      </c>
      <c r="M186">
        <f ref="M186" si="86" t="shared">WEEKDAY(A186,2)</f>
        <v>4</v>
      </c>
    </row>
    <row r="187" spans="1:13">
      <c r="A187" s="1">
        <v>42657</v>
      </c>
      <c r="B187">
        <v>35.07</v>
      </c>
      <c r="C187" s="25">
        <f si="67" t="shared"/>
        <v>-5.6996295240818728E-4</v>
      </c>
      <c r="D187" s="26">
        <f si="73" t="shared"/>
        <v>35.090595645838057</v>
      </c>
      <c r="E187" s="26"/>
      <c r="F187">
        <v>35.079099999999997</v>
      </c>
      <c r="G187" s="25">
        <f si="74" t="shared"/>
        <v>-5.8692779244684523E-4</v>
      </c>
      <c r="H187" s="25"/>
      <c r="I187" s="25">
        <f si="69" t="shared"/>
        <v>-2.5941372498139437E-4</v>
      </c>
      <c r="J187">
        <v>6484.83</v>
      </c>
      <c r="K187">
        <v>6469.49</v>
      </c>
      <c r="L187" s="25">
        <f si="65" t="shared"/>
        <v>-2.3655207615311813E-3</v>
      </c>
      <c r="M187">
        <f ref="M187" si="87" t="shared">WEEKDAY(A187,2)</f>
        <v>5</v>
      </c>
    </row>
    <row r="188" spans="1:13">
      <c r="A188" s="1">
        <v>42660</v>
      </c>
      <c r="B188">
        <v>34.58</v>
      </c>
      <c r="C188" s="25">
        <f si="67" t="shared"/>
        <v>-1.3972055888223589E-2</v>
      </c>
      <c r="D188" s="26">
        <f si="73" t="shared"/>
        <v>34.773611237516398</v>
      </c>
      <c r="E188" s="26"/>
      <c r="F188">
        <v>34.712600000000002</v>
      </c>
      <c r="G188" s="25">
        <f si="74" t="shared"/>
        <v>-5.5677633304739294E-3</v>
      </c>
      <c r="H188" s="25"/>
      <c r="I188" s="25">
        <f si="69" t="shared"/>
        <v>-3.8199385813797448E-3</v>
      </c>
      <c r="J188">
        <v>6469.49</v>
      </c>
      <c r="K188">
        <v>6413.15</v>
      </c>
      <c r="L188" s="25">
        <f si="65" t="shared"/>
        <v>-8.7085689907551167E-3</v>
      </c>
      <c r="M188">
        <f ref="M188" si="88" t="shared">WEEKDAY(A188,2)</f>
        <v>1</v>
      </c>
    </row>
    <row r="189" spans="1:13">
      <c r="A189" s="1">
        <v>42661</v>
      </c>
      <c r="B189">
        <v>35.29</v>
      </c>
      <c r="C189" s="25">
        <f si="67" t="shared"/>
        <v>2.0532099479467991E-2</v>
      </c>
      <c r="D189" s="26">
        <f si="73" t="shared"/>
        <v>35.232924994425524</v>
      </c>
      <c r="E189" s="26"/>
      <c r="F189">
        <v>35.272100000000002</v>
      </c>
      <c r="G189" s="25">
        <f si="74" t="shared"/>
        <v>1.6199337858979757E-3</v>
      </c>
      <c r="H189" s="25"/>
      <c r="I189" s="25">
        <f si="69" t="shared"/>
        <v>5.0748325163496588E-4</v>
      </c>
      <c r="J189">
        <v>6413.15</v>
      </c>
      <c r="K189">
        <v>6509.28</v>
      </c>
      <c r="L189" s="25">
        <f si="65" t="shared"/>
        <v>1.498951373350077E-2</v>
      </c>
      <c r="M189">
        <f ref="M189" si="89" t="shared">WEEKDAY(A189,2)</f>
        <v>2</v>
      </c>
    </row>
    <row r="190" spans="1:13">
      <c r="A190" s="1">
        <v>42662</v>
      </c>
      <c r="B190">
        <v>35.22</v>
      </c>
      <c r="C190" s="25">
        <f si="67" t="shared"/>
        <v>-1.9835647492207897E-3</v>
      </c>
      <c r="D190" s="26">
        <f si="73" t="shared"/>
        <v>35.196129256384737</v>
      </c>
      <c r="E190" s="26"/>
      <c r="F190">
        <v>35.201300000000003</v>
      </c>
      <c r="G190" s="25">
        <f si="74" t="shared"/>
        <v>6.7822070550360714E-4</v>
      </c>
      <c r="H190" s="25"/>
      <c r="I190" s="25">
        <f si="69" t="shared"/>
        <v>5.3123038069613493E-4</v>
      </c>
      <c r="J190">
        <v>6509.28</v>
      </c>
      <c r="K190">
        <v>6495.26</v>
      </c>
      <c r="L190" s="25">
        <f si="65" t="shared"/>
        <v>-2.1538480446376962E-3</v>
      </c>
      <c r="M190">
        <f ref="M190" si="90" t="shared">WEEKDAY(A190,2)</f>
        <v>3</v>
      </c>
    </row>
    <row r="191" spans="1:13">
      <c r="A191" s="1">
        <v>42663</v>
      </c>
      <c r="B191">
        <v>35.06</v>
      </c>
      <c r="C191" s="25">
        <f si="67" t="shared"/>
        <v>-4.5428733674047761E-3</v>
      </c>
      <c r="D191" s="26">
        <f si="73" t="shared"/>
        <v>35.217450219390756</v>
      </c>
      <c r="E191" s="26"/>
      <c r="F191">
        <v>35.178600000000003</v>
      </c>
      <c r="G191" s="25">
        <f si="74" t="shared"/>
        <v>-4.4708012195630031E-3</v>
      </c>
      <c r="H191" s="25"/>
      <c r="I191" s="25">
        <f si="69" t="shared"/>
        <v>-3.3713678202088593E-3</v>
      </c>
      <c r="J191">
        <v>6495.26</v>
      </c>
      <c r="K191">
        <v>6498.24</v>
      </c>
      <c r="L191" s="25">
        <f si="65" t="shared"/>
        <v>4.587961066992996E-4</v>
      </c>
      <c r="M191">
        <f ref="M191" si="91" t="shared">WEEKDAY(A191,2)</f>
        <v>4</v>
      </c>
    </row>
    <row r="192" spans="1:13">
      <c r="A192" s="1">
        <v>42664</v>
      </c>
      <c r="B192">
        <v>34.9</v>
      </c>
      <c r="C192" s="25">
        <f si="67" t="shared"/>
        <v>-4.5636052481461409E-3</v>
      </c>
      <c r="D192" s="26">
        <f si="73" t="shared"/>
        <v>35.054304705274049</v>
      </c>
      <c r="E192" s="26"/>
      <c r="F192">
        <v>34.942300000000003</v>
      </c>
      <c r="G192" s="25">
        <f si="74" t="shared"/>
        <v>-4.4018760768869125E-3</v>
      </c>
      <c r="H192" s="25"/>
      <c r="I192" s="25">
        <f si="69" t="shared"/>
        <v>-1.2105671349625924E-3</v>
      </c>
      <c r="J192">
        <v>6498.24</v>
      </c>
      <c r="K192">
        <v>6475.28</v>
      </c>
      <c r="L192" s="25">
        <f si="65" t="shared"/>
        <v>-3.5332643915890749E-3</v>
      </c>
      <c r="M192">
        <f ref="M192" si="92" t="shared">WEEKDAY(A192,2)</f>
        <v>5</v>
      </c>
    </row>
    <row r="193" spans="1:13">
      <c r="A193" s="1">
        <v>42667</v>
      </c>
      <c r="B193">
        <v>35.229999999999997</v>
      </c>
      <c r="C193" s="25">
        <f si="67" t="shared"/>
        <v>9.4555873925501466E-3</v>
      </c>
      <c r="D193" s="26">
        <f si="73" t="shared"/>
        <v>35.288632021781304</v>
      </c>
      <c r="E193" s="26"/>
      <c r="F193">
        <v>35.238100000000003</v>
      </c>
      <c r="G193" s="25">
        <f si="74" t="shared"/>
        <v>-1.6614988573406819E-3</v>
      </c>
      <c r="H193" s="25"/>
      <c r="I193" s="25">
        <f si="69" t="shared"/>
        <v>-2.2986483380227352E-4</v>
      </c>
      <c r="J193">
        <v>6475.28</v>
      </c>
      <c r="K193">
        <v>6539.46</v>
      </c>
      <c r="L193" s="25">
        <f ref="L193:L220" si="93" t="shared">+K193/J193-1</f>
        <v>9.911540504812244E-3</v>
      </c>
      <c r="M193">
        <f ref="M193:M194" si="94" t="shared">WEEKDAY(A193,2)</f>
        <v>1</v>
      </c>
    </row>
    <row r="194" spans="1:13">
      <c r="A194" s="1">
        <v>42668</v>
      </c>
      <c r="B194">
        <v>35.159999999999997</v>
      </c>
      <c r="C194" s="25">
        <f si="67" t="shared"/>
        <v>-1.9869429463525989E-3</v>
      </c>
      <c r="D194" s="26">
        <f si="73" t="shared"/>
        <v>35.36683206793834</v>
      </c>
      <c r="E194" s="26"/>
      <c r="F194">
        <v>35.402299999999997</v>
      </c>
      <c r="G194" s="25">
        <f si="74" t="shared"/>
        <v>-5.8481932320380015E-3</v>
      </c>
      <c r="H194" s="25"/>
      <c r="I194" s="25">
        <f si="69" t="shared"/>
        <v>-6.8441880894744012E-3</v>
      </c>
      <c r="J194">
        <v>6539.46</v>
      </c>
      <c r="K194">
        <v>6563.35</v>
      </c>
      <c r="L194" s="25">
        <f si="93" t="shared"/>
        <v>3.6532068397086004E-3</v>
      </c>
      <c r="M194">
        <f si="94" t="shared"/>
        <v>2</v>
      </c>
    </row>
    <row r="195" spans="1:13">
      <c r="A195" s="1">
        <v>42669</v>
      </c>
      <c r="B195">
        <v>34.979999999999997</v>
      </c>
      <c r="C195" s="25">
        <f si="67" t="shared"/>
        <v>-5.1194539249146409E-3</v>
      </c>
      <c r="D195" s="26">
        <f si="73" t="shared"/>
        <v>35.22451581844637</v>
      </c>
      <c r="E195" s="26"/>
      <c r="F195">
        <v>35.159599999999998</v>
      </c>
      <c r="G195" s="25">
        <f si="74" t="shared"/>
        <v>-6.9416374580321127E-3</v>
      </c>
      <c r="H195" s="25"/>
      <c r="I195" s="25">
        <f si="69" t="shared"/>
        <v>-5.108135473668618E-3</v>
      </c>
      <c r="J195">
        <v>6563.35</v>
      </c>
      <c r="K195">
        <v>6530.39</v>
      </c>
      <c r="L195" s="25">
        <f si="93" t="shared"/>
        <v>-5.0218257444749614E-3</v>
      </c>
      <c r="M195">
        <f ref="M195" si="95" t="shared">WEEKDAY(A195,2)</f>
        <v>3</v>
      </c>
    </row>
    <row r="196" spans="1:13">
      <c r="A196" s="1">
        <v>42670</v>
      </c>
      <c r="B196">
        <v>34.99</v>
      </c>
      <c r="C196" s="25">
        <f si="67" t="shared"/>
        <v>2.8587764436838192E-4</v>
      </c>
      <c r="D196" s="26">
        <f si="73" t="shared"/>
        <v>35.089446519426858</v>
      </c>
      <c r="E196" s="26"/>
      <c r="F196">
        <v>35.038200000000003</v>
      </c>
      <c r="G196" s="25">
        <f si="74" t="shared"/>
        <v>-2.8340862934899125E-3</v>
      </c>
      <c r="H196" s="25"/>
      <c r="I196" s="25">
        <f si="69" t="shared"/>
        <v>-1.3756414427682495E-3</v>
      </c>
      <c r="J196">
        <v>6530.39</v>
      </c>
      <c r="K196">
        <v>6517.36</v>
      </c>
      <c r="L196" s="25">
        <f si="93" t="shared"/>
        <v>-1.9952866520990264E-3</v>
      </c>
      <c r="M196">
        <f ref="M196" si="96" t="shared">WEEKDAY(A196,2)</f>
        <v>4</v>
      </c>
    </row>
    <row r="197" spans="1:13">
      <c r="A197" s="1">
        <v>42671</v>
      </c>
      <c r="B197">
        <v>34.6</v>
      </c>
      <c r="C197" s="25">
        <f si="67" t="shared"/>
        <v>-1.1146041726207478E-2</v>
      </c>
      <c r="D197" s="26">
        <f si="73" t="shared"/>
        <v>34.707406481458754</v>
      </c>
      <c r="E197" s="26"/>
      <c r="F197">
        <v>34.748100000000001</v>
      </c>
      <c r="G197" s="25">
        <f si="74" t="shared"/>
        <v>-3.0946271227765276E-3</v>
      </c>
      <c r="H197" s="25"/>
      <c r="I197" s="25">
        <f si="69" t="shared"/>
        <v>-4.2621035394740936E-3</v>
      </c>
      <c r="J197">
        <v>6517.36</v>
      </c>
      <c r="K197">
        <v>6455.83</v>
      </c>
      <c r="L197" s="25">
        <f si="93" t="shared"/>
        <v>-9.4409392760258504E-3</v>
      </c>
      <c r="M197">
        <f ref="M197" si="97" t="shared">WEEKDAY(A197,2)</f>
        <v>5</v>
      </c>
    </row>
    <row r="198" spans="1:13">
      <c r="A198" s="1">
        <v>42674</v>
      </c>
      <c r="B198">
        <v>34.51</v>
      </c>
      <c r="C198" s="25">
        <f si="67" t="shared"/>
        <v>-2.6011560693642855E-3</v>
      </c>
      <c r="D198" s="26">
        <f si="73" t="shared"/>
        <v>34.72861557708304</v>
      </c>
      <c r="E198" s="26"/>
      <c r="F198">
        <v>34.527000000000001</v>
      </c>
      <c r="G198" s="25">
        <f si="74" t="shared"/>
        <v>-6.2949695359381108E-3</v>
      </c>
      <c r="H198" s="25"/>
      <c r="I198" s="25">
        <f si="69" t="shared"/>
        <v>-4.9236829148213701E-4</v>
      </c>
      <c r="J198">
        <v>6455.83</v>
      </c>
      <c r="K198">
        <v>6452.21</v>
      </c>
      <c r="L198" s="25">
        <f si="93" t="shared"/>
        <v>-5.6073347656304673E-4</v>
      </c>
      <c r="M198">
        <f ref="M198" si="98" t="shared">WEEKDAY(A198,2)</f>
        <v>1</v>
      </c>
    </row>
    <row r="199" spans="1:13">
      <c r="A199" s="1">
        <f>A198+1</f>
        <v>42675</v>
      </c>
      <c r="B199">
        <v>34.659999999999997</v>
      </c>
      <c r="C199" s="25">
        <f si="67" t="shared"/>
        <v>4.3465662126920268E-3</v>
      </c>
      <c r="D199" s="26">
        <f si="73" t="shared"/>
        <v>34.825275316519459</v>
      </c>
      <c r="E199" s="26"/>
      <c r="G199" s="25">
        <f si="74" t="shared"/>
        <v>-4.7458437878038495E-3</v>
      </c>
      <c r="H199" s="25"/>
      <c r="J199">
        <v>6452.21</v>
      </c>
      <c r="K199">
        <v>6507.95</v>
      </c>
      <c r="L199" s="25">
        <f si="93" t="shared"/>
        <v>8.6389004697615679E-3</v>
      </c>
      <c r="M199">
        <f ref="M199" si="99" t="shared">WEEKDAY(A199,2)</f>
        <v>2</v>
      </c>
    </row>
    <row r="200" spans="1:13">
      <c r="A200" s="1">
        <f ref="A200:A202" si="100" t="shared">A199+1</f>
        <v>42676</v>
      </c>
      <c r="B200">
        <v>34.57</v>
      </c>
      <c r="C200" s="25">
        <f si="67" t="shared"/>
        <v>-2.5966532025388789E-3</v>
      </c>
      <c r="D200" s="26"/>
      <c r="E200" s="26"/>
      <c r="F200">
        <v>34.835099999999997</v>
      </c>
      <c r="G200" s="25"/>
      <c r="H200" s="25"/>
      <c r="I200" s="25">
        <f si="69" t="shared"/>
        <v>-7.610140346948846E-3</v>
      </c>
      <c r="J200">
        <v>6507.95</v>
      </c>
      <c r="K200">
        <v>6455.13</v>
      </c>
      <c r="L200" s="25">
        <f si="93" t="shared"/>
        <v>-8.1162270761145905E-3</v>
      </c>
      <c r="M200">
        <f ref="M200" si="101" t="shared">WEEKDAY(A200,2)</f>
        <v>3</v>
      </c>
    </row>
    <row r="201" spans="1:13">
      <c r="A201" s="1">
        <f si="100" t="shared"/>
        <v>42677</v>
      </c>
      <c r="B201">
        <v>34.76</v>
      </c>
      <c r="C201" s="25">
        <f si="67" t="shared"/>
        <v>5.4960948799536169E-3</v>
      </c>
      <c r="D201" s="26">
        <f si="73" t="shared"/>
        <v>34.989439859925362</v>
      </c>
      <c r="E201" s="26"/>
      <c r="G201" s="25">
        <f si="74" t="shared"/>
        <v>-6.5574030577194575E-3</v>
      </c>
      <c r="H201" s="25"/>
      <c r="I201" s="25"/>
      <c r="J201">
        <v>6455.13</v>
      </c>
      <c r="K201">
        <v>6483.73</v>
      </c>
      <c r="L201" s="25">
        <f si="93" t="shared"/>
        <v>4.430584666768933E-3</v>
      </c>
      <c r="M201">
        <f ref="M201" si="102" t="shared">WEEKDAY(A201,2)</f>
        <v>4</v>
      </c>
    </row>
    <row r="202" spans="1:13">
      <c r="A202" s="1">
        <f si="100" t="shared"/>
        <v>42678</v>
      </c>
      <c r="B202">
        <v>34.58</v>
      </c>
      <c r="C202" s="25">
        <f si="67" t="shared"/>
        <v>-5.1783659378595859E-3</v>
      </c>
      <c r="D202" s="26"/>
      <c r="E202" s="26"/>
      <c r="F202">
        <v>34.875599999999999</v>
      </c>
      <c r="G202" s="25"/>
      <c r="H202" s="25"/>
      <c r="I202" s="25">
        <f si="69" t="shared"/>
        <v>-8.4758398421819203E-3</v>
      </c>
      <c r="J202">
        <v>6483.73</v>
      </c>
      <c r="K202">
        <v>6462.59</v>
      </c>
      <c r="L202" s="25">
        <f si="93" t="shared"/>
        <v>-3.2604688967614592E-3</v>
      </c>
      <c r="M202">
        <f ref="M202" si="103" t="shared">WEEKDAY(A202,2)</f>
        <v>5</v>
      </c>
    </row>
    <row r="203" spans="1:13">
      <c r="A203" s="1">
        <v>42681</v>
      </c>
      <c r="B203">
        <v>34.729999999999997</v>
      </c>
      <c r="C203" s="25">
        <f si="67" t="shared"/>
        <v>4.3377674956621703E-3</v>
      </c>
      <c r="D203" s="26">
        <f si="73" t="shared"/>
        <v>34.909220419676934</v>
      </c>
      <c r="E203" s="26"/>
      <c r="F203">
        <v>34.795900000000003</v>
      </c>
      <c r="G203" s="25">
        <f si="74" t="shared"/>
        <v>-5.1338992255444138E-3</v>
      </c>
      <c r="H203" s="25"/>
      <c r="I203" s="25">
        <f si="69" t="shared"/>
        <v>-1.893901292968625E-3</v>
      </c>
      <c r="J203">
        <v>6462.59</v>
      </c>
      <c r="K203">
        <v>6468.82</v>
      </c>
      <c r="L203" s="25">
        <f si="93" t="shared"/>
        <v>9.640097855503349E-4</v>
      </c>
      <c r="M203">
        <f ref="M203" si="104" t="shared">WEEKDAY(A203,2)</f>
        <v>1</v>
      </c>
    </row>
    <row r="204" spans="1:13">
      <c r="A204" s="1">
        <v>42682</v>
      </c>
      <c r="B204">
        <v>34.94</v>
      </c>
      <c r="C204" s="25">
        <f si="67" t="shared"/>
        <v>6.0466455513965567E-3</v>
      </c>
      <c r="D204" s="26">
        <f si="73" t="shared"/>
        <v>34.980723062629664</v>
      </c>
      <c r="E204" s="26"/>
      <c r="F204">
        <v>34.967300000000002</v>
      </c>
      <c r="G204" s="25">
        <f si="74" t="shared"/>
        <v>-1.1641572576059911E-3</v>
      </c>
      <c r="H204" s="25"/>
      <c r="I204" s="25">
        <f si="69" t="shared"/>
        <v>-7.8072942434803672E-4</v>
      </c>
      <c r="J204">
        <v>6468.82</v>
      </c>
      <c r="K204">
        <v>6503.18</v>
      </c>
      <c r="L204" s="25">
        <f si="93" t="shared"/>
        <v>5.3116333427116746E-3</v>
      </c>
      <c r="M204">
        <f ref="M204" si="105" t="shared">WEEKDAY(A204,2)</f>
        <v>2</v>
      </c>
    </row>
    <row r="205" spans="1:13">
      <c r="A205" s="1">
        <v>42683</v>
      </c>
      <c r="B205">
        <v>34.69</v>
      </c>
      <c r="C205" s="25">
        <f si="67" t="shared"/>
        <v>-7.1551230681167199E-3</v>
      </c>
      <c r="D205" s="26">
        <f si="73" t="shared"/>
        <v>34.700549309876088</v>
      </c>
      <c r="E205" s="26"/>
      <c r="F205">
        <v>34.511400000000002</v>
      </c>
      <c r="G205" s="25">
        <f si="74" t="shared"/>
        <v>-3.0400988128131967E-4</v>
      </c>
      <c r="H205" s="25"/>
      <c r="I205" s="25">
        <f si="69" t="shared"/>
        <v>5.1751015606436024E-3</v>
      </c>
      <c r="J205">
        <v>6503.18</v>
      </c>
      <c r="K205">
        <v>6453.57</v>
      </c>
      <c r="L205" s="25">
        <f si="93" t="shared"/>
        <v>-7.6285755584192261E-3</v>
      </c>
      <c r="M205">
        <f ref="M205" si="106" t="shared">WEEKDAY(A205,2)</f>
        <v>3</v>
      </c>
    </row>
    <row r="206" spans="1:13">
      <c r="A206" s="1">
        <v>42684</v>
      </c>
      <c r="B206">
        <v>34.67</v>
      </c>
      <c r="C206" s="25">
        <f si="67" t="shared"/>
        <v>-5.7653502450261129E-4</v>
      </c>
      <c r="D206" s="26">
        <f si="73" t="shared"/>
        <v>34.95739357564883</v>
      </c>
      <c r="E206" s="26"/>
      <c r="F206">
        <v>34.991399999999999</v>
      </c>
      <c r="G206" s="25">
        <f si="74" t="shared"/>
        <v>-8.2212529668981293E-3</v>
      </c>
      <c r="H206" s="25"/>
      <c r="I206" s="25">
        <f si="69" t="shared"/>
        <v>-9.1851140565967215E-3</v>
      </c>
      <c r="J206">
        <v>6453.57</v>
      </c>
      <c r="K206">
        <v>6536.97</v>
      </c>
      <c r="L206" s="25">
        <f si="93" t="shared"/>
        <v>1.2923079783747626E-2</v>
      </c>
      <c r="M206">
        <f ref="M206" si="107" t="shared">WEEKDAY(A206,2)</f>
        <v>4</v>
      </c>
    </row>
    <row r="207" spans="1:13">
      <c r="A207" s="1">
        <v>42685</v>
      </c>
      <c r="B207">
        <v>35.06</v>
      </c>
      <c r="C207" s="25">
        <f si="67" t="shared"/>
        <v>1.1248918373233385E-2</v>
      </c>
      <c r="D207" s="26">
        <f si="73" t="shared"/>
        <v>35.242555579419822</v>
      </c>
      <c r="E207" s="26"/>
      <c r="F207">
        <v>35.280099999999997</v>
      </c>
      <c r="G207" s="25">
        <f si="74" t="shared"/>
        <v>-5.1799756407683306E-3</v>
      </c>
      <c r="H207" s="25"/>
      <c r="I207" s="25">
        <f si="69" t="shared"/>
        <v>-6.2386444482865899E-3</v>
      </c>
      <c r="J207">
        <v>6536.97</v>
      </c>
      <c r="K207">
        <v>6583.89</v>
      </c>
      <c r="L207" s="25">
        <f si="93" t="shared"/>
        <v>7.1776373457428377E-3</v>
      </c>
      <c r="M207">
        <f ref="M207" si="108" t="shared">WEEKDAY(A207,2)</f>
        <v>5</v>
      </c>
    </row>
    <row r="208" spans="1:13">
      <c r="A208" s="1">
        <v>42688</v>
      </c>
      <c r="B208">
        <v>35.1</v>
      </c>
      <c r="C208" s="25">
        <f si="67" t="shared"/>
        <v>1.1409013120364797E-3</v>
      </c>
      <c r="D208" s="26">
        <f si="73" t="shared"/>
        <v>35.446858058230013</v>
      </c>
      <c r="E208" s="26"/>
      <c r="F208">
        <v>35.282400000000003</v>
      </c>
      <c r="G208" s="25">
        <f si="74" t="shared"/>
        <v>-9.785297688732042E-3</v>
      </c>
      <c r="H208" s="25"/>
      <c r="I208" s="25">
        <f si="69" t="shared"/>
        <v>-5.169716345826858E-3</v>
      </c>
      <c r="J208">
        <v>6583.89</v>
      </c>
      <c r="K208">
        <v>6615.01</v>
      </c>
      <c r="L208" s="25">
        <f si="93" t="shared"/>
        <v>4.7266889331383233E-3</v>
      </c>
      <c r="M208">
        <f ref="M208" si="109" t="shared">WEEKDAY(A208,2)</f>
        <v>1</v>
      </c>
    </row>
    <row r="209" spans="1:14">
      <c r="A209" s="1">
        <v>42689</v>
      </c>
      <c r="B209">
        <v>35.14</v>
      </c>
      <c r="C209" s="25">
        <f si="67" t="shared"/>
        <v>1.1396011396012096E-3</v>
      </c>
      <c r="D209" s="26">
        <f si="73" t="shared"/>
        <v>35.418142361689554</v>
      </c>
      <c r="E209" s="26"/>
      <c r="F209">
        <v>35.320099999999996</v>
      </c>
      <c r="G209" s="25">
        <f si="74" t="shared"/>
        <v>-7.8531041760792064E-3</v>
      </c>
      <c r="H209" s="25"/>
      <c r="I209" s="25">
        <f si="69" t="shared"/>
        <v>-5.099079560929809E-3</v>
      </c>
      <c r="J209">
        <v>6615.01</v>
      </c>
      <c r="K209">
        <v>6640.46</v>
      </c>
      <c r="L209" s="25">
        <f si="93" t="shared"/>
        <v>3.8473108884189422E-3</v>
      </c>
      <c r="M209">
        <f ref="M209" si="110" t="shared">WEEKDAY(A209,2)</f>
        <v>2</v>
      </c>
    </row>
    <row r="210" spans="1:14">
      <c r="A210" s="1">
        <v>42690</v>
      </c>
      <c r="B210">
        <v>35.020000000000003</v>
      </c>
      <c r="C210" s="25">
        <f si="67" t="shared"/>
        <v>-3.4149117814455954E-3</v>
      </c>
      <c r="D210" s="26">
        <f si="73" t="shared"/>
        <v>35.33993958536005</v>
      </c>
      <c r="E210" s="26"/>
      <c r="F210">
        <v>35.267200000000003</v>
      </c>
      <c r="G210" s="25">
        <f si="74" t="shared"/>
        <v>-9.0532012537051232E-3</v>
      </c>
      <c r="H210" s="25"/>
      <c r="I210" s="25">
        <f si="69" t="shared"/>
        <v>-7.0093457943924964E-3</v>
      </c>
      <c r="J210">
        <v>6640.46</v>
      </c>
      <c r="K210">
        <v>6644.19</v>
      </c>
      <c r="L210" s="25">
        <f si="93" t="shared"/>
        <v>5.6170807444066995E-4</v>
      </c>
      <c r="M210">
        <f ref="M210" si="111" t="shared">WEEKDAY(A210,2)</f>
        <v>3</v>
      </c>
    </row>
    <row r="211" spans="1:14">
      <c r="A211" s="1">
        <v>42691</v>
      </c>
      <c r="B211">
        <v>35.1</v>
      </c>
      <c r="C211" s="25">
        <f si="67" t="shared"/>
        <v>2.2844089091946795E-3</v>
      </c>
      <c r="D211" s="26">
        <f si="73" t="shared"/>
        <v>35.226222426510986</v>
      </c>
      <c r="E211" s="26"/>
      <c r="G211" s="25">
        <f si="74" t="shared"/>
        <v>-3.583195069363776E-3</v>
      </c>
      <c r="H211" s="25"/>
      <c r="J211">
        <v>6644.19</v>
      </c>
      <c r="K211">
        <v>6636.47</v>
      </c>
      <c r="L211" s="25">
        <f si="93" t="shared"/>
        <v>-1.1619174045293112E-3</v>
      </c>
      <c r="M211">
        <f ref="M211" si="112" t="shared">WEEKDAY(A211,2)</f>
        <v>4</v>
      </c>
    </row>
    <row r="212" spans="1:14">
      <c r="A212" s="1">
        <v>42692</v>
      </c>
      <c r="B212">
        <v>34.76</v>
      </c>
      <c r="C212" s="25">
        <f si="67" t="shared"/>
        <v>-9.6866096866098372E-3</v>
      </c>
      <c r="D212" s="26"/>
      <c r="E212" s="26"/>
      <c r="F212">
        <v>34.933399999999999</v>
      </c>
      <c r="G212" s="25"/>
      <c r="H212" s="25"/>
      <c r="I212" s="25">
        <f si="69" t="shared"/>
        <v>-4.963730985246273E-3</v>
      </c>
      <c r="J212">
        <v>6636.47</v>
      </c>
      <c r="K212">
        <v>6602.33</v>
      </c>
      <c r="L212" s="25">
        <f si="93" t="shared"/>
        <v>-5.1443011118863513E-3</v>
      </c>
      <c r="M212">
        <f ref="M212" si="113" t="shared">WEEKDAY(A212,2)</f>
        <v>5</v>
      </c>
    </row>
    <row r="213" spans="1:14">
      <c r="A213" s="1">
        <v>42695</v>
      </c>
      <c r="B213">
        <v>34.83</v>
      </c>
      <c r="C213" s="25">
        <f si="67" t="shared"/>
        <v>2.0138089758343636E-3</v>
      </c>
      <c r="D213" s="26">
        <f si="73" t="shared"/>
        <v>34.982130768380252</v>
      </c>
      <c r="E213" s="26"/>
      <c r="F213">
        <v>35.000599999999999</v>
      </c>
      <c r="G213" s="25">
        <f si="74" t="shared"/>
        <v>-4.3488136668268229E-3</v>
      </c>
      <c r="H213" s="25"/>
      <c r="I213" s="25">
        <f si="69" t="shared"/>
        <v>-4.8742021565344462E-3</v>
      </c>
      <c r="J213">
        <v>6602.33</v>
      </c>
      <c r="K213">
        <v>6611.54</v>
      </c>
      <c r="L213" s="25">
        <f si="93" t="shared"/>
        <v>1.3949620815680852E-3</v>
      </c>
      <c r="M213">
        <f ref="M213" si="114" t="shared">WEEKDAY(A213,2)</f>
        <v>1</v>
      </c>
    </row>
    <row r="214" spans="1:14">
      <c r="A214" s="1">
        <v>42696</v>
      </c>
      <c r="B214">
        <v>35.119999999999997</v>
      </c>
      <c r="C214" s="25">
        <f si="67" t="shared"/>
        <v>8.3261556129772263E-3</v>
      </c>
      <c r="D214" s="26">
        <f si="73" t="shared"/>
        <v>35.263758027630473</v>
      </c>
      <c r="E214" s="26"/>
      <c r="F214">
        <v>35.218800000000002</v>
      </c>
      <c r="G214" s="25">
        <f si="74" t="shared"/>
        <v>-4.0766508072632712E-3</v>
      </c>
      <c r="H214" s="25"/>
      <c r="I214" s="25">
        <f si="69" t="shared"/>
        <v>-2.8053198859701034E-3</v>
      </c>
      <c r="J214">
        <v>6611.54</v>
      </c>
      <c r="K214">
        <v>6661.25</v>
      </c>
      <c r="L214" s="25">
        <f si="93" t="shared"/>
        <v>7.5186718979238787E-3</v>
      </c>
      <c r="M214">
        <f ref="M214" si="115" t="shared">WEEKDAY(A214,2)</f>
        <v>2</v>
      </c>
    </row>
    <row r="215" spans="1:14">
      <c r="A215" s="1">
        <v>42697</v>
      </c>
      <c r="B215">
        <v>34.74</v>
      </c>
      <c r="C215" s="25">
        <f si="67" t="shared"/>
        <v>-1.0820045558086466E-2</v>
      </c>
      <c r="D215" s="26">
        <f si="73" t="shared"/>
        <v>35.059763557290303</v>
      </c>
      <c r="E215" s="26"/>
      <c r="F215">
        <v>34.8536</v>
      </c>
      <c r="G215" s="25">
        <f si="74" t="shared"/>
        <v>-9.1205280596882154E-3</v>
      </c>
      <c r="H215" s="25"/>
      <c r="I215" s="25">
        <f si="69" t="shared"/>
        <v>-3.2593476714025682E-3</v>
      </c>
      <c r="J215">
        <v>6661.25</v>
      </c>
      <c r="K215">
        <v>6631.17</v>
      </c>
      <c r="L215" s="25">
        <f si="93" t="shared"/>
        <v>-4.5156689810470496E-3</v>
      </c>
      <c r="M215">
        <f ref="M215" si="116" t="shared">WEEKDAY(A215,2)</f>
        <v>3</v>
      </c>
    </row>
    <row r="216" spans="1:14">
      <c r="A216" s="1">
        <v>42698</v>
      </c>
      <c r="B216">
        <v>34.74</v>
      </c>
      <c r="C216" s="25">
        <f si="67" t="shared"/>
        <v>0</v>
      </c>
      <c r="D216" s="26">
        <f si="73" t="shared"/>
        <v>34.81092107124384</v>
      </c>
      <c r="E216" s="26"/>
      <c r="F216">
        <v>34.8536</v>
      </c>
      <c r="G216" s="25">
        <f ref="G216:G220" si="117" t="shared">+B216/D216-1</f>
        <v>-2.037322456900581E-3</v>
      </c>
      <c r="H216" s="25"/>
      <c r="I216" s="25">
        <f ref="I216:I237" si="118" t="shared">+B216/F216-1</f>
        <v>-3.2593476714025682E-3</v>
      </c>
      <c r="J216">
        <v>6631.17</v>
      </c>
      <c r="K216">
        <v>6623.05</v>
      </c>
      <c r="L216" s="25">
        <f si="93" t="shared"/>
        <v>-1.2245199565084075E-3</v>
      </c>
      <c r="M216">
        <f ref="M216" si="119" t="shared">WEEKDAY(A216,2)</f>
        <v>4</v>
      </c>
      <c r="N216" s="50" t="s">
        <v>109</v>
      </c>
    </row>
    <row r="217" spans="1:14">
      <c r="A217" s="1">
        <v>42699</v>
      </c>
      <c r="B217">
        <v>34.85</v>
      </c>
      <c r="C217" s="25">
        <f si="67" t="shared"/>
        <v>3.1663788140472438E-3</v>
      </c>
      <c r="D217" s="26">
        <f>+F216*(1+L216+L217)</f>
        <v>34.967584794452932</v>
      </c>
      <c r="E217" s="26"/>
      <c r="F217">
        <v>34.9816</v>
      </c>
      <c r="G217" s="25">
        <f si="117" t="shared"/>
        <v>-3.3626798975142647E-3</v>
      </c>
      <c r="H217" s="25"/>
      <c r="I217" s="25">
        <f si="118" t="shared"/>
        <v>-3.7619777254327413E-3</v>
      </c>
      <c r="J217">
        <v>6623.05</v>
      </c>
      <c r="K217">
        <v>6652.82</v>
      </c>
      <c r="L217" s="25">
        <f si="93" t="shared"/>
        <v>4.4949079351657151E-3</v>
      </c>
      <c r="M217">
        <f ref="M217" si="120" t="shared">WEEKDAY(A217,2)</f>
        <v>5</v>
      </c>
    </row>
    <row r="218" spans="1:14">
      <c r="A218" s="1">
        <v>42702</v>
      </c>
      <c r="B218">
        <v>34.979999999999997</v>
      </c>
      <c r="C218" s="25">
        <f si="67" t="shared"/>
        <v>3.7302725968435535E-3</v>
      </c>
      <c r="D218" s="26">
        <f si="73" t="shared"/>
        <v>35.076141738390639</v>
      </c>
      <c r="E218" s="26"/>
      <c r="G218" s="25">
        <f si="117" t="shared"/>
        <v>-2.7409439472476649E-3</v>
      </c>
      <c r="H218" s="25"/>
      <c r="I218" s="25"/>
      <c r="J218">
        <v>6652.82</v>
      </c>
      <c r="K218">
        <v>6670.8</v>
      </c>
      <c r="L218" s="25">
        <f si="93" t="shared"/>
        <v>2.7026133278820197E-3</v>
      </c>
      <c r="M218">
        <f ref="M218" si="121" t="shared">WEEKDAY(A218,2)</f>
        <v>1</v>
      </c>
    </row>
    <row r="219" spans="1:14">
      <c r="A219" s="1">
        <v>42703</v>
      </c>
      <c r="B219">
        <v>34.9</v>
      </c>
      <c r="C219" s="25">
        <f si="67" t="shared"/>
        <v>-2.2870211549456121E-3</v>
      </c>
      <c r="D219" s="26"/>
      <c r="E219" s="26"/>
      <c r="F219">
        <v>34.994</v>
      </c>
      <c r="G219" s="25"/>
      <c r="H219" s="25"/>
      <c r="I219" s="25">
        <f si="118" t="shared"/>
        <v>-2.686174772818184E-3</v>
      </c>
      <c r="J219">
        <v>6670.8</v>
      </c>
      <c r="K219">
        <v>6620.79</v>
      </c>
      <c r="L219" s="25">
        <f si="93" t="shared"/>
        <v>-7.4968519517899512E-3</v>
      </c>
      <c r="M219">
        <f ref="M219:M220" si="122" t="shared">WEEKDAY(A219,2)</f>
        <v>2</v>
      </c>
    </row>
    <row r="220" spans="1:14">
      <c r="A220" s="1">
        <v>42704</v>
      </c>
      <c r="B220">
        <v>34.68</v>
      </c>
      <c r="C220" s="25">
        <f si="67" t="shared"/>
        <v>-6.3037249283667274E-3</v>
      </c>
      <c r="D220" s="26">
        <f ref="D220:D226" si="123" t="shared">+F219*(1+L220)</f>
        <v>34.807898531746211</v>
      </c>
      <c r="E220" s="26"/>
      <c r="F220">
        <v>34.7849</v>
      </c>
      <c r="G220" s="25">
        <f si="117" t="shared"/>
        <v>-3.6744111865748552E-3</v>
      </c>
      <c r="H220" s="25"/>
      <c r="I220" s="25">
        <f si="118" t="shared"/>
        <v>-3.0156763423209165E-3</v>
      </c>
      <c r="J220">
        <v>6620.79</v>
      </c>
      <c r="K220">
        <v>6585.58</v>
      </c>
      <c r="L220" s="25">
        <f si="93" t="shared"/>
        <v>-5.3180964809335096E-3</v>
      </c>
      <c r="M220">
        <f si="122" t="shared"/>
        <v>3</v>
      </c>
    </row>
    <row r="221" spans="1:14">
      <c r="A221" s="1">
        <v>42705</v>
      </c>
      <c r="B221">
        <v>34.99</v>
      </c>
      <c r="C221" s="25">
        <f si="67" t="shared"/>
        <v>8.9388696655132716E-3</v>
      </c>
      <c r="D221" s="26">
        <f si="123" t="shared"/>
        <v>34.990316191284592</v>
      </c>
      <c r="E221" s="26"/>
      <c r="F221">
        <v>35.181100000000001</v>
      </c>
      <c r="G221" s="25">
        <f>+B221/D221-1</f>
        <v>-9.036536933848538E-6</v>
      </c>
      <c r="H221" s="25"/>
      <c r="I221" s="25">
        <f si="118" t="shared"/>
        <v>-5.4318938293571595E-3</v>
      </c>
      <c r="J221">
        <v>6585.58</v>
      </c>
      <c r="K221">
        <v>6624.47</v>
      </c>
      <c r="L221" s="25">
        <f ref="L221:L229" si="124" t="shared">+K221/J221-1</f>
        <v>5.9053264860498E-3</v>
      </c>
      <c r="M221">
        <f ref="M221" si="125" t="shared">WEEKDAY(A221,2)</f>
        <v>4</v>
      </c>
    </row>
    <row r="222" spans="1:14">
      <c r="A222" s="1">
        <v>42706</v>
      </c>
      <c r="B222">
        <v>34.43</v>
      </c>
      <c r="C222" s="25">
        <f ref="C222:C230" si="126" t="shared">B222/B221-1</f>
        <v>-1.600457273506728E-2</v>
      </c>
      <c r="D222" s="26">
        <f si="123" t="shared"/>
        <v>34.63143431353754</v>
      </c>
      <c r="E222" s="26"/>
      <c r="F222">
        <v>34.64</v>
      </c>
      <c r="G222" s="25">
        <f>+B222/D222-1</f>
        <v>-5.816516628039281E-3</v>
      </c>
      <c r="H222" s="25"/>
      <c r="I222" s="25">
        <f si="118" t="shared"/>
        <v>-6.0623556581986815E-3</v>
      </c>
      <c r="J222">
        <v>6624.47</v>
      </c>
      <c r="K222">
        <v>6520.97</v>
      </c>
      <c r="L222" s="25">
        <f si="124" t="shared"/>
        <v>-1.5623891420747604E-2</v>
      </c>
      <c r="M222">
        <f ref="M222" si="127" t="shared">WEEKDAY(A222,2)</f>
        <v>5</v>
      </c>
    </row>
    <row r="223" spans="1:14">
      <c r="A223" s="1">
        <v>42709</v>
      </c>
      <c r="B223">
        <v>34.369999999999997</v>
      </c>
      <c r="C223" s="25">
        <f si="126" t="shared"/>
        <v>-1.7426662794075565E-3</v>
      </c>
      <c r="D223" s="26">
        <f si="123" t="shared"/>
        <v>34.454342344773863</v>
      </c>
      <c r="E223" s="26"/>
      <c r="F223">
        <v>34.4938</v>
      </c>
      <c r="G223" s="25">
        <f>+B223/D223-1</f>
        <v>-2.4479452816100755E-3</v>
      </c>
      <c r="H223" s="25"/>
      <c r="I223" s="25">
        <f si="118" t="shared"/>
        <v>-3.589050785938408E-3</v>
      </c>
      <c r="J223">
        <v>6520.97</v>
      </c>
      <c r="K223">
        <v>6486.02</v>
      </c>
      <c r="L223" s="25">
        <f si="124" t="shared"/>
        <v>-5.3596320792764773E-3</v>
      </c>
      <c r="M223">
        <f ref="M223" si="128" t="shared">WEEKDAY(A223,2)</f>
        <v>1</v>
      </c>
    </row>
    <row r="224" spans="1:14">
      <c r="A224" s="1">
        <v>42710</v>
      </c>
      <c r="B224">
        <v>34.21</v>
      </c>
      <c r="C224" s="25">
        <f si="126" t="shared"/>
        <v>-4.6552225778293543E-3</v>
      </c>
      <c r="D224" s="26">
        <f si="123" t="shared"/>
        <v>34.519699520198827</v>
      </c>
      <c r="E224" s="26"/>
      <c r="F224">
        <v>34.376300000000001</v>
      </c>
      <c r="G224" s="25">
        <f>+B224/D224-1</f>
        <v>-8.9716748553274606E-3</v>
      </c>
      <c r="H224" s="25"/>
      <c r="I224" s="25">
        <f si="118" t="shared"/>
        <v>-4.8376352312494708E-3</v>
      </c>
      <c r="J224">
        <v>6486.02</v>
      </c>
      <c r="K224">
        <v>6490.89</v>
      </c>
      <c r="L224" s="25">
        <f si="124" t="shared"/>
        <v>7.508456649840678E-4</v>
      </c>
      <c r="M224">
        <f ref="M224" si="129" t="shared">WEEKDAY(A224,2)</f>
        <v>2</v>
      </c>
    </row>
    <row r="225" spans="1:13">
      <c r="A225" s="1">
        <v>42711</v>
      </c>
      <c r="B225">
        <v>34.67</v>
      </c>
      <c r="C225" s="25">
        <f si="126" t="shared"/>
        <v>1.3446360713241789E-2</v>
      </c>
      <c r="D225" s="26">
        <f si="123" t="shared"/>
        <v>34.731826132625883</v>
      </c>
      <c r="E225" s="26"/>
      <c r="F225">
        <v>34.680399999999999</v>
      </c>
      <c r="G225" s="25">
        <f>+B225/D225-1</f>
        <v>-1.7801002570321245E-3</v>
      </c>
      <c r="H225" s="25"/>
      <c r="I225" s="25">
        <f si="118" t="shared"/>
        <v>-2.9988120090873593E-4</v>
      </c>
      <c r="J225">
        <v>6490.89</v>
      </c>
      <c r="K225">
        <v>6558.02</v>
      </c>
      <c r="L225" s="25">
        <f si="124" t="shared"/>
        <v>1.0342187280943049E-2</v>
      </c>
      <c r="M225">
        <f ref="M225" si="130" t="shared">WEEKDAY(A225,2)</f>
        <v>3</v>
      </c>
    </row>
    <row r="226" spans="1:13">
      <c r="A226" s="1">
        <v>42712</v>
      </c>
      <c r="B226">
        <v>34.67</v>
      </c>
      <c r="C226" s="25">
        <f si="126" t="shared"/>
        <v>0</v>
      </c>
      <c r="D226" s="26">
        <f si="123" t="shared"/>
        <v>34.518632662297456</v>
      </c>
      <c r="E226" s="26"/>
      <c r="F226">
        <v>34.441499999999998</v>
      </c>
      <c r="I226" s="25">
        <f si="118" t="shared"/>
        <v>6.6344381051930412E-3</v>
      </c>
      <c r="J226">
        <v>6558.02</v>
      </c>
      <c r="K226">
        <v>6527.43</v>
      </c>
      <c r="L226" s="25">
        <f si="124" t="shared"/>
        <v>-4.6645176440450742E-3</v>
      </c>
      <c r="M226">
        <f ref="M226" si="131" t="shared">WEEKDAY(A226,2)</f>
        <v>4</v>
      </c>
    </row>
    <row r="227" spans="1:13">
      <c r="A227" s="1">
        <v>42713</v>
      </c>
      <c r="B227">
        <v>34.21</v>
      </c>
      <c r="C227" s="25">
        <f si="126" t="shared"/>
        <v>-1.3267955004326537E-2</v>
      </c>
      <c r="D227" s="26">
        <f>+F226*(1+L227)</f>
        <v>34.370215487565545</v>
      </c>
      <c r="E227" s="26"/>
      <c r="F227">
        <v>34.289099999999998</v>
      </c>
      <c r="G227" s="25">
        <f>+B227/D227-1</f>
        <v>-4.6614629932566487E-3</v>
      </c>
      <c r="H227" s="25"/>
      <c r="I227" s="25">
        <f si="118" t="shared"/>
        <v>-2.306855531349572E-3</v>
      </c>
      <c r="J227">
        <v>6527.43</v>
      </c>
      <c r="K227">
        <v>6513.92</v>
      </c>
      <c r="L227" s="25">
        <f si="124" t="shared"/>
        <v>-2.0697272893007712E-3</v>
      </c>
      <c r="M227">
        <f ref="M227" si="132" t="shared">WEEKDAY(A227,2)</f>
        <v>5</v>
      </c>
    </row>
    <row r="228" spans="1:13">
      <c r="A228" s="1">
        <v>42716</v>
      </c>
      <c r="B228">
        <v>32.549999999999997</v>
      </c>
      <c r="C228" s="25">
        <f>B228/B227-1</f>
        <v>-4.8523823443437752E-2</v>
      </c>
      <c r="D228" s="26">
        <f>+F227*(1+L228)</f>
        <v>32.894989350191587</v>
      </c>
      <c r="E228" s="26"/>
      <c r="G228" s="25">
        <f>+B228/D228-1</f>
        <v>-1.048759574046132E-2</v>
      </c>
      <c r="H228" s="25"/>
      <c r="I228" s="25"/>
      <c r="J228">
        <v>6513.92</v>
      </c>
      <c r="K228">
        <v>6249.08</v>
      </c>
      <c r="L228" s="25">
        <f si="124" t="shared"/>
        <v>-4.0657545686775376E-2</v>
      </c>
      <c r="M228">
        <f ref="M228" si="133" t="shared">WEEKDAY(A228,2)</f>
        <v>1</v>
      </c>
    </row>
    <row r="229" spans="1:13">
      <c r="A229" s="1">
        <v>42717</v>
      </c>
      <c r="B229">
        <v>32.700000000000003</v>
      </c>
      <c r="C229" s="25">
        <f si="126" t="shared"/>
        <v>4.6082949308756671E-3</v>
      </c>
      <c r="D229" s="26"/>
      <c r="E229" s="26"/>
      <c r="G229" s="25"/>
      <c r="H229" s="25"/>
      <c r="I229" s="25"/>
      <c r="J229">
        <v>6249.08</v>
      </c>
      <c r="K229">
        <v>6278.18</v>
      </c>
      <c r="L229" s="25">
        <f si="124" t="shared"/>
        <v>4.656685464100363E-3</v>
      </c>
      <c r="M229">
        <f ref="M229" si="134" t="shared">WEEKDAY(A229,2)</f>
        <v>2</v>
      </c>
    </row>
    <row r="230" spans="1:13">
      <c r="A230" s="1">
        <v>42718</v>
      </c>
      <c r="B230">
        <v>32.33</v>
      </c>
      <c r="C230" s="25">
        <f si="126" t="shared"/>
        <v>-1.1314984709480225E-2</v>
      </c>
      <c r="D230" s="26"/>
      <c r="E230" s="26"/>
      <c r="F230">
        <v>32.713299999999997</v>
      </c>
      <c r="G230" s="25"/>
      <c r="H230" s="25"/>
      <c r="I230" s="25">
        <f si="118" t="shared"/>
        <v>-1.1716946929841932E-2</v>
      </c>
      <c r="J230">
        <v>6278.18</v>
      </c>
      <c r="K230">
        <v>6239.5</v>
      </c>
      <c r="L230" s="25">
        <f ref="L230:L238" si="135" t="shared">+K230/J230-1</f>
        <v>-6.1610211876690357E-3</v>
      </c>
      <c r="M230">
        <f ref="M230:M231" si="136" t="shared">WEEKDAY(A230,2)</f>
        <v>3</v>
      </c>
    </row>
    <row r="231" spans="1:13">
      <c r="A231" s="1">
        <v>42719</v>
      </c>
      <c r="B231">
        <v>32.590000000000003</v>
      </c>
      <c r="C231" s="25">
        <f ref="C231:C233" si="137" t="shared">B231/B230-1</f>
        <v>8.0420661923912284E-3</v>
      </c>
      <c r="D231" s="26">
        <f ref="D231:D237" si="138" t="shared">+F230*(1+L231)</f>
        <v>32.927736087827547</v>
      </c>
      <c r="E231" s="26"/>
      <c r="F231">
        <v>32.931600000000003</v>
      </c>
      <c r="G231" s="25">
        <f ref="G231:G237" si="139" t="shared">+B231/D231-1</f>
        <v>-1.0256887595512354E-2</v>
      </c>
      <c r="H231" s="25"/>
      <c r="I231" s="25">
        <f si="118" t="shared"/>
        <v>-1.0373015583816092E-2</v>
      </c>
      <c r="J231">
        <v>6239.5</v>
      </c>
      <c r="K231">
        <v>6280.4</v>
      </c>
      <c r="L231" s="25">
        <f si="135" t="shared"/>
        <v>6.5550124208670901E-3</v>
      </c>
      <c r="M231">
        <f si="136" t="shared"/>
        <v>4</v>
      </c>
    </row>
    <row r="232" spans="1:13">
      <c r="A232" s="1">
        <v>42720</v>
      </c>
      <c r="B232">
        <v>32.61</v>
      </c>
      <c r="C232" s="25">
        <f si="137" t="shared"/>
        <v>6.1368517950288748E-4</v>
      </c>
      <c r="D232" s="26">
        <f si="138" t="shared"/>
        <v>33.131484178077834</v>
      </c>
      <c r="E232" s="26"/>
      <c r="F232">
        <v>32.993699999999997</v>
      </c>
      <c r="G232" s="25">
        <f si="139" t="shared"/>
        <v>-1.5739837529611389E-2</v>
      </c>
      <c r="H232" s="25"/>
      <c r="I232" s="25">
        <f si="118" t="shared"/>
        <v>-1.1629492903190486E-2</v>
      </c>
      <c r="J232">
        <v>6280.4</v>
      </c>
      <c r="K232">
        <v>6318.52</v>
      </c>
      <c r="L232" s="25">
        <f si="135" t="shared"/>
        <v>6.0696770906312203E-3</v>
      </c>
      <c r="M232">
        <f ref="M232" si="140" t="shared">WEEKDAY(A232,2)</f>
        <v>5</v>
      </c>
    </row>
    <row r="233" spans="1:13">
      <c r="A233" s="1">
        <v>42723</v>
      </c>
      <c r="B233">
        <v>32.72</v>
      </c>
      <c r="C233" s="25">
        <f si="137" t="shared"/>
        <v>3.3731984053970709E-3</v>
      </c>
      <c r="D233" s="26">
        <f si="138" t="shared"/>
        <v>33.005240056373957</v>
      </c>
      <c r="E233" s="26"/>
      <c r="F233">
        <v>33.1648</v>
      </c>
      <c r="G233" s="25">
        <f si="139" t="shared"/>
        <v>-8.6422657701249461E-3</v>
      </c>
      <c r="H233" s="25"/>
      <c r="I233" s="25">
        <f si="118" t="shared"/>
        <v>-1.3411810111925937E-2</v>
      </c>
      <c r="J233">
        <v>6318.52</v>
      </c>
      <c r="K233">
        <v>6320.73</v>
      </c>
      <c r="L233" s="25">
        <f si="135" t="shared"/>
        <v>3.4976545140308346E-4</v>
      </c>
      <c r="M233">
        <f ref="M233" si="141" t="shared">WEEKDAY(A233,2)</f>
        <v>1</v>
      </c>
    </row>
    <row r="234" spans="1:13">
      <c r="A234" s="1">
        <v>42724</v>
      </c>
      <c r="B234">
        <v>32.67</v>
      </c>
      <c r="C234" s="25">
        <f ref="C234:C251" si="142" t="shared">B234/B233-1</f>
        <v>-1.5281173594131614E-3</v>
      </c>
      <c r="D234" s="26">
        <f si="138" t="shared"/>
        <v>33.05938799347544</v>
      </c>
      <c r="E234" s="26"/>
      <c r="F234">
        <v>32.986400000000003</v>
      </c>
      <c r="G234" s="25">
        <f si="139" t="shared"/>
        <v>-1.1778439260650808E-2</v>
      </c>
      <c r="H234" s="25"/>
      <c r="I234" s="25">
        <f si="118" t="shared"/>
        <v>-9.5918317852206059E-3</v>
      </c>
      <c r="J234">
        <v>6320.73</v>
      </c>
      <c r="K234">
        <v>6300.64</v>
      </c>
      <c r="L234" s="25">
        <f si="135" t="shared"/>
        <v>-3.1784303395334668E-3</v>
      </c>
      <c r="M234">
        <f ref="M234" si="143" t="shared">WEEKDAY(A234,2)</f>
        <v>2</v>
      </c>
    </row>
    <row r="235" spans="1:13">
      <c r="A235" s="1">
        <v>42725</v>
      </c>
      <c r="B235">
        <v>32.99</v>
      </c>
      <c r="C235" s="25">
        <f si="142" t="shared"/>
        <v>9.7949188858279523E-3</v>
      </c>
      <c r="D235" s="26">
        <f si="138" t="shared"/>
        <v>33.232306956753597</v>
      </c>
      <c r="E235" s="26"/>
      <c r="F235">
        <v>33.305300000000003</v>
      </c>
      <c r="G235" s="25">
        <f si="139" t="shared"/>
        <v>-7.2913071328125634E-3</v>
      </c>
      <c r="H235" s="25"/>
      <c r="I235" s="25">
        <f si="118" t="shared"/>
        <v>-9.4669617148022134E-3</v>
      </c>
      <c r="J235">
        <v>6300.64</v>
      </c>
      <c r="K235">
        <v>6347.61</v>
      </c>
      <c r="L235" s="25">
        <f si="135" t="shared"/>
        <v>7.4547982427179971E-3</v>
      </c>
      <c r="M235">
        <f ref="M235" si="144" t="shared">WEEKDAY(A235,2)</f>
        <v>3</v>
      </c>
    </row>
    <row r="236" spans="1:13">
      <c r="A236" s="1">
        <v>42726</v>
      </c>
      <c r="B236">
        <v>32.79</v>
      </c>
      <c r="C236" s="25">
        <f si="142" t="shared"/>
        <v>-6.0624431645953658E-3</v>
      </c>
      <c r="D236" s="26">
        <f si="138" t="shared"/>
        <v>33.274763018994555</v>
      </c>
      <c r="E236" s="26"/>
      <c r="F236">
        <v>33.187800000000003</v>
      </c>
      <c r="G236" s="25">
        <f si="139" t="shared"/>
        <v>-1.4568488999240459E-2</v>
      </c>
      <c r="H236" s="25"/>
      <c r="I236" s="25">
        <f si="118" t="shared"/>
        <v>-1.1986332326939575E-2</v>
      </c>
      <c r="J236">
        <v>6347.61</v>
      </c>
      <c r="K236">
        <v>6341.79</v>
      </c>
      <c r="L236" s="25">
        <f si="135" t="shared"/>
        <v>-9.1688052668636999E-4</v>
      </c>
      <c r="M236">
        <f ref="M236" si="145" t="shared">WEEKDAY(A236,2)</f>
        <v>4</v>
      </c>
    </row>
    <row r="237" spans="1:13">
      <c r="A237" s="1">
        <v>42727</v>
      </c>
      <c r="B237">
        <v>32.49</v>
      </c>
      <c r="C237" s="25">
        <f si="142" t="shared"/>
        <v>-9.1491308325708509E-3</v>
      </c>
      <c r="D237" s="26">
        <f si="138" t="shared"/>
        <v>32.874907494571723</v>
      </c>
      <c r="E237" s="26"/>
      <c r="F237">
        <v>32.813000000000002</v>
      </c>
      <c r="G237" s="25">
        <f si="139" t="shared"/>
        <v>-1.1708245707924059E-2</v>
      </c>
      <c r="H237" s="25"/>
      <c r="I237" s="25">
        <f si="118" t="shared"/>
        <v>-9.8436595251881753E-3</v>
      </c>
      <c r="J237">
        <v>6341.79</v>
      </c>
      <c r="K237">
        <v>6282</v>
      </c>
      <c r="L237" s="25">
        <f si="135" t="shared"/>
        <v>-9.4279375381398633E-3</v>
      </c>
      <c r="M237">
        <f ref="M237" si="146" t="shared">WEEKDAY(A237,2)</f>
        <v>5</v>
      </c>
    </row>
    <row r="238" spans="1:13">
      <c r="A238" s="1">
        <v>42730</v>
      </c>
      <c r="B238">
        <v>32.49</v>
      </c>
      <c r="C238" s="25">
        <f si="142" t="shared"/>
        <v>0</v>
      </c>
      <c r="D238" s="26">
        <f ref="D238:D245" si="147" t="shared">+F237*(1+L238)</f>
        <v>32.879597540592165</v>
      </c>
      <c r="E238" s="26"/>
      <c r="F238">
        <v>32.813000000000002</v>
      </c>
      <c r="G238" s="25">
        <f ref="G238:G249" si="148" t="shared">+B238/D238-1</f>
        <v>-1.1849218656377336E-2</v>
      </c>
      <c r="H238" s="25"/>
      <c r="I238" s="25">
        <f ref="I238:I245" si="149" t="shared">+B238/F238-1</f>
        <v>-9.8436595251881753E-3</v>
      </c>
      <c r="J238">
        <v>6282</v>
      </c>
      <c r="K238">
        <v>6294.75</v>
      </c>
      <c r="L238" s="25">
        <f si="135" t="shared"/>
        <v>2.0296084049664653E-3</v>
      </c>
      <c r="M238">
        <f ref="M238" si="150" t="shared">WEEKDAY(A238,2)</f>
        <v>1</v>
      </c>
    </row>
    <row r="239" spans="1:13">
      <c r="A239" s="1">
        <v>42731</v>
      </c>
      <c r="B239">
        <v>32.619999999999997</v>
      </c>
      <c r="C239" s="25">
        <f si="142" t="shared"/>
        <v>4.0012311480455143E-3</v>
      </c>
      <c r="D239" s="26">
        <f si="147" t="shared"/>
        <v>32.782296863259063</v>
      </c>
      <c r="E239" s="26"/>
      <c r="F239">
        <v>32.838999999999999</v>
      </c>
      <c r="G239" s="25">
        <f si="148" t="shared"/>
        <v>-4.95074716503352E-3</v>
      </c>
      <c r="H239" s="25"/>
      <c r="I239" s="25">
        <f si="149" t="shared"/>
        <v>-6.6688997837937025E-3</v>
      </c>
      <c r="J239">
        <v>6294.75</v>
      </c>
      <c r="K239">
        <v>6288.86</v>
      </c>
      <c r="L239" s="25">
        <f ref="L239:L251" si="151" t="shared">+K239/J239-1</f>
        <v>-9.3570038524171117E-4</v>
      </c>
      <c r="M239">
        <f ref="M239:M240" si="152" t="shared">WEEKDAY(A239,2)</f>
        <v>2</v>
      </c>
    </row>
    <row r="240" spans="1:13">
      <c r="A240" s="1">
        <v>42732</v>
      </c>
      <c r="B240">
        <v>32.4</v>
      </c>
      <c r="C240" s="25">
        <f si="142" t="shared"/>
        <v>-6.7443286327406593E-3</v>
      </c>
      <c r="D240" s="26">
        <f si="147" t="shared"/>
        <v>32.741770584811874</v>
      </c>
      <c r="E240" s="26"/>
      <c r="F240">
        <v>32.682899999999997</v>
      </c>
      <c r="G240" s="25">
        <f si="148" t="shared"/>
        <v>-1.0438365998765353E-2</v>
      </c>
      <c r="H240" s="25"/>
      <c r="I240" s="25">
        <f si="149" t="shared"/>
        <v>-8.6559026279796614E-3</v>
      </c>
      <c r="J240">
        <v>6288.86</v>
      </c>
      <c r="K240">
        <v>6270.24</v>
      </c>
      <c r="L240" s="25">
        <f si="151" t="shared"/>
        <v>-2.9607909859656889E-3</v>
      </c>
      <c r="M240">
        <f si="152" t="shared"/>
        <v>3</v>
      </c>
    </row>
    <row r="241" spans="1:14">
      <c r="A241" s="1">
        <v>42733</v>
      </c>
      <c r="B241">
        <v>32.47</v>
      </c>
      <c r="C241" s="25">
        <f si="142" t="shared"/>
        <v>2.1604938271604368E-3</v>
      </c>
      <c r="D241" s="26">
        <f si="147" t="shared"/>
        <v>32.591005666290279</v>
      </c>
      <c r="E241" s="26"/>
      <c r="F241">
        <v>32.630299999999998</v>
      </c>
      <c r="G241" s="25">
        <f si="148" t="shared"/>
        <v>-3.7128546301791188E-3</v>
      </c>
      <c r="H241" s="25"/>
      <c r="I241" s="25">
        <f si="149" t="shared"/>
        <v>-4.9126118975307831E-3</v>
      </c>
      <c r="J241">
        <v>6270.24</v>
      </c>
      <c r="K241">
        <v>6252.61</v>
      </c>
      <c r="L241" s="25">
        <f si="151" t="shared"/>
        <v>-2.8116946081808702E-3</v>
      </c>
      <c r="M241">
        <f ref="M241" si="153" t="shared">WEEKDAY(A241,2)</f>
        <v>4</v>
      </c>
    </row>
    <row r="242" spans="1:14">
      <c r="A242" s="1">
        <v>42734</v>
      </c>
      <c r="B242">
        <v>32.29</v>
      </c>
      <c r="C242" s="25">
        <f si="142" t="shared"/>
        <v>-5.5435786880196902E-3</v>
      </c>
      <c r="D242" s="26">
        <f si="147" t="shared"/>
        <v>32.687809728897214</v>
      </c>
      <c r="E242" s="26"/>
      <c r="F242">
        <v>32.630299999999998</v>
      </c>
      <c r="G242" s="25">
        <f si="148" t="shared"/>
        <v>-1.2169971992511242E-2</v>
      </c>
      <c r="H242" s="25"/>
      <c r="I242" s="25">
        <f si="149" t="shared"/>
        <v>-1.0428957134932859E-2</v>
      </c>
      <c r="J242">
        <v>6252.61</v>
      </c>
      <c r="K242">
        <v>6263.63</v>
      </c>
      <c r="L242" s="25">
        <f si="151" t="shared"/>
        <v>1.7624639950357679E-3</v>
      </c>
      <c r="M242">
        <f ref="M242:M243" si="154" t="shared">WEEKDAY(A242,2)</f>
        <v>5</v>
      </c>
    </row>
    <row r="243" spans="1:14">
      <c r="A243" s="1">
        <v>42738</v>
      </c>
      <c r="B243">
        <v>32.700000000000003</v>
      </c>
      <c r="C243" s="25">
        <f si="142" t="shared"/>
        <v>1.2697429544750838E-2</v>
      </c>
      <c r="D243" s="26">
        <f si="147" t="shared"/>
        <v>32.927918000903631</v>
      </c>
      <c r="E243" s="26"/>
      <c r="F243">
        <v>33.014099999999999</v>
      </c>
      <c r="G243" s="25">
        <f si="148" t="shared"/>
        <v>-6.9217252332010037E-3</v>
      </c>
      <c r="H243" s="25"/>
      <c r="I243" s="25">
        <f si="149" t="shared"/>
        <v>-9.5141166955935441E-3</v>
      </c>
      <c r="J243">
        <v>6263.63</v>
      </c>
      <c r="K243">
        <v>6320.76</v>
      </c>
      <c r="L243" s="25">
        <f si="151" t="shared"/>
        <v>9.1209091213881877E-3</v>
      </c>
      <c r="M243">
        <f si="154" t="shared"/>
        <v>2</v>
      </c>
    </row>
    <row r="244" spans="1:14">
      <c r="A244" s="1">
        <v>42739</v>
      </c>
      <c r="B244">
        <v>33.64</v>
      </c>
      <c r="C244" s="25">
        <f si="142" t="shared"/>
        <v>2.8746177370030601E-2</v>
      </c>
      <c r="D244" s="26">
        <f si="147" t="shared"/>
        <v>33.400140939855333</v>
      </c>
      <c r="E244" s="26">
        <f>D244*(1-VLOOKUP(A244,FX!A:M,13,0))</f>
        <v>33.847678831239556</v>
      </c>
      <c r="F244">
        <v>33.840800000000002</v>
      </c>
      <c r="G244" s="25">
        <f si="148" t="shared"/>
        <v>7.1813786827004122E-3</v>
      </c>
      <c r="H244" s="25">
        <f>(B244/(D244*(1-VLOOKUP(A244,FX!A:M,13,0))))-1</f>
        <v>-6.1356890165206179E-3</v>
      </c>
      <c r="I244" s="25">
        <f si="149" t="shared"/>
        <v>-5.9336658707832557E-3</v>
      </c>
      <c r="J244">
        <v>6320.76</v>
      </c>
      <c r="K244">
        <v>6394.67</v>
      </c>
      <c r="L244" s="25">
        <f si="151" t="shared"/>
        <v>1.1693214107164396E-2</v>
      </c>
      <c r="M244">
        <f ref="M244" si="155" t="shared">WEEKDAY(A244,2)</f>
        <v>3</v>
      </c>
    </row>
    <row r="245" spans="1:14">
      <c r="A245" s="1">
        <v>42740</v>
      </c>
      <c r="B245">
        <v>34.020000000000003</v>
      </c>
      <c r="C245" s="25">
        <f si="142" t="shared"/>
        <v>1.1296076099881258E-2</v>
      </c>
      <c r="D245" s="26">
        <f si="147" t="shared"/>
        <v>33.865196268767576</v>
      </c>
      <c r="E245" s="26">
        <f>D245*(1-VLOOKUP(A245,FX!A:M,13,0))</f>
        <v>34.216565635074232</v>
      </c>
      <c r="F245">
        <v>34.216565635074197</v>
      </c>
      <c r="G245" s="25">
        <f si="148" t="shared"/>
        <v>4.5711747838059757E-3</v>
      </c>
      <c r="H245" s="25">
        <f>(B245/(D245*(1-VLOOKUP(A245,FX!A:M,13,0))))-1</f>
        <v>-5.7447505740534366E-3</v>
      </c>
      <c r="I245" s="25">
        <f si="149" t="shared"/>
        <v>-5.7447505740524374E-3</v>
      </c>
      <c r="J245">
        <v>6394.67</v>
      </c>
      <c r="K245">
        <v>6399.28</v>
      </c>
      <c r="L245" s="25">
        <f si="151" t="shared"/>
        <v>7.2091288526210384E-4</v>
      </c>
      <c r="M245">
        <f ref="M245" si="156" t="shared">WEEKDAY(A245,2)</f>
        <v>4</v>
      </c>
    </row>
    <row r="246" spans="1:14">
      <c r="A246" s="1">
        <v>42741</v>
      </c>
      <c r="B246">
        <v>33.42</v>
      </c>
      <c r="C246" s="25">
        <f si="142" t="shared"/>
        <v>-1.7636684303350969E-2</v>
      </c>
      <c r="D246" s="26">
        <f ref="D246:D251" si="157" t="shared">+F245*(1+L246)</f>
        <v>34.068669277129842</v>
      </c>
      <c r="E246" s="26">
        <f>D246*(1-VLOOKUP(A246,FX!A:M,13,0))</f>
        <v>33.801630096340929</v>
      </c>
      <c r="F246">
        <v>33.813699999999997</v>
      </c>
      <c r="G246" s="25">
        <f si="148" t="shared"/>
        <v>-1.9040053248140509E-2</v>
      </c>
      <c r="H246" s="25">
        <f>(B246/(D246*(1-VLOOKUP(A246,FX!A:M,13,0))))-1</f>
        <v>-1.1290286748100953E-2</v>
      </c>
      <c r="I246" s="25">
        <f ref="I246:I280" si="158" t="shared">+B246/F246-1</f>
        <v>-1.1643209704941926E-2</v>
      </c>
      <c r="J246">
        <v>6399.28</v>
      </c>
      <c r="K246">
        <v>6371.62</v>
      </c>
      <c r="L246" s="25">
        <f si="151" t="shared"/>
        <v>-4.3223612656423382E-3</v>
      </c>
      <c r="M246">
        <f ref="M246" si="159" t="shared">WEEKDAY(A246,2)</f>
        <v>5</v>
      </c>
    </row>
    <row r="247" spans="1:14">
      <c r="A247" s="1">
        <v>42744</v>
      </c>
      <c r="B247">
        <v>33.57</v>
      </c>
      <c r="C247" s="25">
        <f si="142" t="shared"/>
        <v>4.488330341112956E-3</v>
      </c>
      <c r="D247" s="26">
        <f si="157" t="shared"/>
        <v>34.046143249911324</v>
      </c>
      <c r="E247" s="26">
        <f>D247*(1-VLOOKUP(A247,FX!A:M,13,0))</f>
        <v>33.888681509473365</v>
      </c>
      <c r="F247">
        <v>33.9238</v>
      </c>
      <c r="G247" s="25">
        <f si="148" t="shared"/>
        <v>-1.3985233111905138E-2</v>
      </c>
      <c r="H247" s="25">
        <f>(B247/(D247*(1-VLOOKUP(A247,FX!A:M,13,0))))-1</f>
        <v>-9.4037742183707973E-3</v>
      </c>
      <c r="I247" s="25">
        <f si="158" t="shared"/>
        <v>-1.0429256156444744E-2</v>
      </c>
      <c r="J247">
        <v>6371.62</v>
      </c>
      <c r="K247">
        <v>6415.42</v>
      </c>
      <c r="L247" s="25">
        <f si="151" t="shared"/>
        <v>6.8742329266340274E-3</v>
      </c>
      <c r="M247">
        <f ref="M247" si="160" t="shared">WEEKDAY(A247,2)</f>
        <v>1</v>
      </c>
    </row>
    <row r="248" spans="1:14">
      <c r="A248" s="1">
        <v>42745</v>
      </c>
      <c r="B248">
        <v>33.549999999999997</v>
      </c>
      <c r="C248" s="25">
        <f si="142" t="shared"/>
        <v>-5.9577003276745089E-4</v>
      </c>
      <c r="D248" s="26">
        <f si="157" t="shared"/>
        <v>33.810164031972967</v>
      </c>
      <c r="E248" s="26">
        <f>D248*(1-VLOOKUP(A248,FX!A:M,13,0))</f>
        <v>33.667477487210562</v>
      </c>
      <c r="F248">
        <v>33.637900000000002</v>
      </c>
      <c r="G248" s="25">
        <f si="148" t="shared"/>
        <v>-7.6948467841487789E-3</v>
      </c>
      <c r="H248" s="25">
        <f>(B248/(D248*(1-VLOOKUP(A248,FX!A:M,13,0))))-1</f>
        <v>-3.4893462765421823E-3</v>
      </c>
      <c r="I248" s="25">
        <f si="158" t="shared"/>
        <v>-2.6131238870442663E-3</v>
      </c>
      <c r="J248">
        <v>6415.42</v>
      </c>
      <c r="K248">
        <v>6393.93</v>
      </c>
      <c r="L248" s="25">
        <f si="151" t="shared"/>
        <v>-3.3497417160528453E-3</v>
      </c>
      <c r="M248">
        <f ref="M248" si="161" t="shared">WEEKDAY(A248,2)</f>
        <v>2</v>
      </c>
    </row>
    <row r="249" spans="1:14">
      <c r="A249" s="1">
        <v>42746</v>
      </c>
      <c r="B249">
        <v>33.1</v>
      </c>
      <c r="C249" s="25">
        <f si="142" t="shared"/>
        <v>-1.3412816691505069E-2</v>
      </c>
      <c r="D249" s="26">
        <f si="157" t="shared"/>
        <v>33.311901304521633</v>
      </c>
      <c r="E249" s="26">
        <f>D249*(1-VLOOKUP(A249,FX!A:M,13,0))</f>
        <v>33.42042711381692</v>
      </c>
      <c r="F249">
        <v>33.394399999999997</v>
      </c>
      <c r="G249" s="25">
        <f si="148" t="shared"/>
        <v>-6.361129092708695E-3</v>
      </c>
      <c r="H249" s="25">
        <f>(B249/(D249*(1-VLOOKUP(A249,FX!A:M,13,0))))-1</f>
        <v>-9.5877623803450884E-3</v>
      </c>
      <c r="I249" s="25">
        <f si="158" t="shared"/>
        <v>-8.815849363965067E-3</v>
      </c>
      <c r="J249">
        <v>6393.93</v>
      </c>
      <c r="K249">
        <v>6331.9638000000004</v>
      </c>
      <c r="L249" s="25">
        <f si="151" t="shared"/>
        <v>-9.6914104470958717E-3</v>
      </c>
      <c r="M249">
        <f ref="M249" si="162" t="shared">WEEKDAY(A249,2)</f>
        <v>3</v>
      </c>
      <c r="N249" s="50" t="s">
        <v>155</v>
      </c>
    </row>
    <row r="250" spans="1:14">
      <c r="A250" s="1">
        <v>42747</v>
      </c>
      <c r="B250">
        <v>33.07</v>
      </c>
      <c r="C250" s="25">
        <f si="142" t="shared"/>
        <v>-9.0634441087611428E-4</v>
      </c>
      <c r="D250" s="26">
        <f si="157" t="shared"/>
        <v>33.082642613086314</v>
      </c>
      <c r="E250" s="26">
        <f>D250*(1-VLOOKUP(A250,FX!A:M,13,0))</f>
        <v>33.229710520445991</v>
      </c>
      <c r="F250">
        <v>33.212200000000003</v>
      </c>
      <c r="G250" s="25">
        <f ref="G250:G254" si="163" t="shared">+B250/D250-1</f>
        <v>-3.8215245481365567E-4</v>
      </c>
      <c r="H250" s="25">
        <f>(B250/(D250*(1-VLOOKUP(A250,FX!A:M,13,0))))-1</f>
        <v>-4.8062567486925056E-3</v>
      </c>
      <c r="I250" s="25">
        <f si="158" t="shared"/>
        <v>-4.2815591860823066E-3</v>
      </c>
      <c r="J250">
        <v>6331.9638000000004</v>
      </c>
      <c r="K250">
        <v>6272.8509999999997</v>
      </c>
      <c r="L250" s="25">
        <f si="151" t="shared"/>
        <v>-9.3356187538533586E-3</v>
      </c>
      <c r="M250">
        <f ref="M250" si="164" t="shared">WEEKDAY(A250,2)</f>
        <v>4</v>
      </c>
    </row>
    <row ht="28.8" r="251" spans="1:14">
      <c r="A251" s="1">
        <v>42748</v>
      </c>
      <c r="B251">
        <v>32.716299999999997</v>
      </c>
      <c r="C251" s="25">
        <f si="142" t="shared"/>
        <v>-1.0695494405805972E-2</v>
      </c>
      <c r="D251" s="26">
        <f si="157" t="shared"/>
        <v>32.798197154930037</v>
      </c>
      <c r="E251" s="26">
        <f>D251*(1-VLOOKUP(A251,FX!A:M,13,0))</f>
        <v>32.870863257610893</v>
      </c>
      <c r="F251">
        <v>32.848700000000001</v>
      </c>
      <c r="G251" s="25">
        <f si="163" t="shared"/>
        <v>-2.4970017267467171E-3</v>
      </c>
      <c r="H251" s="25">
        <f>(B251/(D251*(1-VLOOKUP(A251,FX!A:M,13,0))))-1</f>
        <v>-4.7021356390787306E-3</v>
      </c>
      <c r="I251" s="25">
        <f si="158" t="shared"/>
        <v>-4.0306009065809167E-3</v>
      </c>
      <c r="J251">
        <v>6272.8509999999997</v>
      </c>
      <c r="K251">
        <v>6194.6575000000003</v>
      </c>
      <c r="L251" s="25">
        <f si="151" t="shared"/>
        <v>-1.2465384559588566E-2</v>
      </c>
      <c r="M251">
        <f ref="M251:M254" si="165" t="shared">WEEKDAY(A251,2)</f>
        <v>5</v>
      </c>
      <c r="N251" s="50" t="s">
        <v>159</v>
      </c>
    </row>
    <row r="252" spans="1:14">
      <c r="A252" s="1">
        <v>42752</v>
      </c>
      <c r="B252">
        <v>32.170099999999998</v>
      </c>
      <c r="C252" s="25">
        <f ref="C252:C256" si="166" t="shared">B252/B251-1</f>
        <v>-1.6695041920999576E-2</v>
      </c>
      <c r="D252" s="26">
        <f ref="D252:D256" si="167" t="shared">+F251*(1+L252)</f>
        <v>32.251654197119052</v>
      </c>
      <c r="E252" s="26">
        <f>D252*(1-VLOOKUP(A252,FX!A:M,13,0))</f>
        <v>32.510172154880991</v>
      </c>
      <c r="F252">
        <v>32.430999999999997</v>
      </c>
      <c r="G252" s="25">
        <f si="163" t="shared"/>
        <v>-2.5286826102191018E-3</v>
      </c>
      <c r="H252" s="25">
        <f>(B252/(D252*(1-VLOOKUP(A252,FX!A:M,13,0))))-1</f>
        <v>-1.0460484591126251E-2</v>
      </c>
      <c r="I252" s="25">
        <f si="158" t="shared"/>
        <v>-8.0447719774290327E-3</v>
      </c>
      <c r="J252">
        <v>6194.6575000000003</v>
      </c>
      <c r="K252">
        <v>6082.0657000000001</v>
      </c>
      <c r="L252" s="25">
        <f ref="L252:L260" si="168" t="shared">+K252/J252-1</f>
        <v>-1.8175629564669227E-2</v>
      </c>
      <c r="M252">
        <f si="165" t="shared"/>
        <v>2</v>
      </c>
    </row>
    <row r="253" spans="1:14">
      <c r="A253" s="1">
        <v>42753</v>
      </c>
      <c r="B253">
        <v>32.200000000000003</v>
      </c>
      <c r="C253" s="25">
        <f si="166" t="shared"/>
        <v>9.2943447486959485E-4</v>
      </c>
      <c r="D253" s="26">
        <f si="167" t="shared"/>
        <v>32.359160405485255</v>
      </c>
      <c r="E253" s="26">
        <f>D253*(1-VLOOKUP(A253,FX!A:M,13,0))</f>
        <v>32.191687724970997</v>
      </c>
      <c r="F253">
        <v>32.204700000000003</v>
      </c>
      <c r="G253" s="25">
        <f si="163" t="shared"/>
        <v>-4.9185579443610239E-3</v>
      </c>
      <c r="H253" s="25">
        <f>(B253/(D253*(1-VLOOKUP(A253,FX!A:M,13,0))))-1</f>
        <v>2.5821184338092884E-4</v>
      </c>
      <c r="I253" s="25">
        <f si="158" t="shared"/>
        <v>-1.4594143090917999E-4</v>
      </c>
      <c r="J253">
        <v>6082.0657000000001</v>
      </c>
      <c r="K253">
        <v>6068.5929999999998</v>
      </c>
      <c r="L253" s="25">
        <f si="168" t="shared"/>
        <v>-2.215152000084486E-3</v>
      </c>
      <c r="M253">
        <f si="165" t="shared"/>
        <v>3</v>
      </c>
    </row>
    <row r="254" spans="1:14">
      <c r="A254" s="1">
        <v>42754</v>
      </c>
      <c r="B254">
        <v>32.049900000000001</v>
      </c>
      <c r="C254" s="25">
        <f si="166" t="shared"/>
        <v>-4.6614906832298519E-3</v>
      </c>
      <c r="D254" s="26">
        <f si="167" t="shared"/>
        <v>32.072465606525277</v>
      </c>
      <c r="E254" s="26">
        <f>D254*(1-VLOOKUP(A254,FX!A:M,13,0))</f>
        <v>32.030282564069374</v>
      </c>
      <c r="F254">
        <v>32.052100000000003</v>
      </c>
      <c r="G254" s="25">
        <f si="163" t="shared"/>
        <v>-7.0358190736308224E-4</v>
      </c>
      <c r="H254" s="25">
        <f>(B254/(D254*(1-VLOOKUP(A254,FX!A:M,13,0))))-1</f>
        <v>6.1246527848712873E-4</v>
      </c>
      <c r="I254" s="25">
        <f si="158" t="shared"/>
        <v>-6.8638248352015374E-5</v>
      </c>
      <c r="J254">
        <v>6068.5929999999998</v>
      </c>
      <c r="K254">
        <v>6043.6750000000002</v>
      </c>
      <c r="L254" s="25">
        <f si="168" t="shared"/>
        <v>-4.1060588508735618E-3</v>
      </c>
      <c r="M254">
        <f si="165" t="shared"/>
        <v>4</v>
      </c>
    </row>
    <row r="255" spans="1:14">
      <c r="A255" s="1">
        <v>42755</v>
      </c>
      <c r="B255">
        <v>32.649900000000002</v>
      </c>
      <c r="C255" s="25">
        <f si="166" t="shared"/>
        <v>1.8720807241208393E-2</v>
      </c>
      <c r="D255" s="26">
        <f si="167" t="shared"/>
        <v>32.467480748291401</v>
      </c>
      <c r="E255" s="26">
        <f>D255*(1-VLOOKUP(A255,FX!A:M,13,0))</f>
        <v>32.512319935275542</v>
      </c>
      <c r="F255">
        <v>32.529400000000003</v>
      </c>
      <c r="G255" s="25">
        <f ref="G255:G256" si="169" t="shared">+B255/D255-1</f>
        <v>5.6185219026640976E-3</v>
      </c>
      <c r="H255" s="25">
        <f>(B255/(D255*(1-VLOOKUP(A255,FX!A:M,13,0))))-1</f>
        <v>4.2316286564092476E-3</v>
      </c>
      <c r="I255" s="25">
        <f si="158" t="shared"/>
        <v>3.7043413035593442E-3</v>
      </c>
      <c r="J255">
        <v>6043.6750000000002</v>
      </c>
      <c r="K255">
        <v>6121.9983000000002</v>
      </c>
      <c r="L255" s="25">
        <f si="168" t="shared"/>
        <v>1.295954861901083E-2</v>
      </c>
      <c r="M255">
        <f ref="M255" si="170" t="shared">WEEKDAY(A255,2)</f>
        <v>5</v>
      </c>
      <c r="N255" s="50" t="s">
        <v>172</v>
      </c>
    </row>
    <row r="256" spans="1:14">
      <c r="A256" s="1">
        <v>42758</v>
      </c>
      <c r="B256">
        <v>33.01</v>
      </c>
      <c r="C256" s="25">
        <f si="166" t="shared"/>
        <v>1.1029130257673048E-2</v>
      </c>
      <c r="D256" s="26">
        <f si="167" t="shared"/>
        <v>32.79597324663419</v>
      </c>
      <c r="E256" s="26">
        <f>D256*(1-VLOOKUP(A256,FX!A:M,13,0))</f>
        <v>32.91826439466147</v>
      </c>
      <c r="F256">
        <v>32.881799999999998</v>
      </c>
      <c r="G256" s="25">
        <f si="169" t="shared"/>
        <v>6.5260070727668484E-3</v>
      </c>
      <c r="H256" s="25">
        <f>(B256/(D256*(1-VLOOKUP(A256,FX!A:M,13,0))))-1</f>
        <v>2.7867692001830591E-3</v>
      </c>
      <c r="I256" s="25">
        <f si="158" t="shared"/>
        <v>3.8988133253046175E-3</v>
      </c>
      <c r="J256">
        <v>6121.9983000000002</v>
      </c>
      <c r="K256">
        <v>6172.1670999999997</v>
      </c>
      <c r="L256" s="25">
        <f si="168" t="shared"/>
        <v>8.1948405637419786E-3</v>
      </c>
      <c r="M256">
        <f ref="M256" si="171" t="shared">WEEKDAY(A256,2)</f>
        <v>1</v>
      </c>
    </row>
    <row r="257" spans="1:14">
      <c r="A257" s="1">
        <v>42759</v>
      </c>
      <c r="B257">
        <v>32.96</v>
      </c>
      <c r="C257" s="25">
        <f ref="C257:C259" si="172" t="shared">B257/B256-1</f>
        <v>-1.5146925174188697E-3</v>
      </c>
      <c r="D257" s="26">
        <f ref="D257:D259" si="173" t="shared">+F256*(1+L257)</f>
        <v>32.845025270226394</v>
      </c>
      <c r="E257" s="26">
        <f>D257*(1-VLOOKUP(A257,FX!A:M,13,0))</f>
        <v>32.810570884830639</v>
      </c>
      <c r="F257">
        <v>32.810570884830639</v>
      </c>
      <c r="G257" s="25">
        <f ref="G257" si="174" t="shared">+B257/D257-1</f>
        <v>3.5005218850547859E-3</v>
      </c>
      <c r="H257" s="25">
        <f>(B257/(D257*(1-VLOOKUP(A257,FX!A:M,13,0))))-1</f>
        <v>4.5542979332446887E-3</v>
      </c>
      <c r="I257" s="25">
        <f si="158" t="shared"/>
        <v>4.5542979332446887E-3</v>
      </c>
      <c r="J257">
        <v>6172.1670999999997</v>
      </c>
      <c r="K257">
        <v>6165.2641999999996</v>
      </c>
      <c r="L257" s="25">
        <f si="168" t="shared"/>
        <v>-1.1183916261762183E-3</v>
      </c>
      <c r="M257">
        <f ref="M257:M262" si="175" t="shared">WEEKDAY(A257,2)</f>
        <v>2</v>
      </c>
    </row>
    <row r="258" spans="1:14">
      <c r="A258" s="1">
        <v>42760</v>
      </c>
      <c r="B258">
        <v>33.090000000000003</v>
      </c>
      <c r="C258" s="25">
        <f si="172" t="shared"/>
        <v>3.9441747572817043E-3</v>
      </c>
      <c r="D258" s="26">
        <f si="173" t="shared"/>
        <v>32.886704112821775</v>
      </c>
      <c r="E258" s="26">
        <f>D258*(1-VLOOKUP(A258,FX!A:M,13,0))</f>
        <v>32.856818938399492</v>
      </c>
      <c r="F258">
        <v>32.882199999999997</v>
      </c>
      <c r="G258" s="25">
        <f ref="G258" si="176" t="shared">+B258/D258-1</f>
        <v>6.1817045113672364E-3</v>
      </c>
      <c r="H258" s="25">
        <f>(B258/(D258*(1-VLOOKUP(A258,FX!A:M,13,0))))-1</f>
        <v>7.0968848821817421E-3</v>
      </c>
      <c r="I258" s="25">
        <f si="158" t="shared"/>
        <v>6.3195284987016542E-3</v>
      </c>
      <c r="J258">
        <v>6165.2641999999996</v>
      </c>
      <c r="K258">
        <v>6179.57</v>
      </c>
      <c r="L258" s="25">
        <f si="168" t="shared"/>
        <v>2.3203871782169205E-3</v>
      </c>
      <c r="M258">
        <f si="175" t="shared"/>
        <v>3</v>
      </c>
    </row>
    <row r="259" spans="1:14">
      <c r="A259" s="1">
        <v>42761</v>
      </c>
      <c r="B259">
        <v>33.154299999999999</v>
      </c>
      <c r="C259" s="25">
        <f si="172" t="shared"/>
        <v>1.9431852523419391E-3</v>
      </c>
      <c r="D259" s="26">
        <f si="173" t="shared"/>
        <v>33.117053245034846</v>
      </c>
      <c r="E259" s="26">
        <f>D259*(1-VLOOKUP(A259,FX!A:M,13,0))</f>
        <v>32.997914831081083</v>
      </c>
      <c r="F259">
        <v>32.997914831081083</v>
      </c>
      <c r="G259" s="25">
        <f ref="G259" si="177" t="shared">+B259/D259-1</f>
        <v>1.1247001564287373E-3</v>
      </c>
      <c r="H259" s="25">
        <f>(B259/(D259*(1-VLOOKUP(A259,FX!A:M,13,0))))-1</f>
        <v>4.7392439710043366E-3</v>
      </c>
      <c r="I259" s="25">
        <f si="158" t="shared"/>
        <v>4.7392439710043366E-3</v>
      </c>
      <c r="J259">
        <v>6179.57</v>
      </c>
      <c r="K259">
        <v>6223.7061000000003</v>
      </c>
      <c r="L259" s="25">
        <f si="168" t="shared"/>
        <v>7.1422607074602684E-3</v>
      </c>
      <c r="M259">
        <f si="175" t="shared"/>
        <v>4</v>
      </c>
      <c r="N259" s="50" t="s">
        <v>178</v>
      </c>
    </row>
    <row r="260" spans="1:14">
      <c r="A260" s="1">
        <v>42762</v>
      </c>
      <c r="B260">
        <v>33.100999999999999</v>
      </c>
      <c r="C260" s="25">
        <f ref="C260:C263" si="178" t="shared">B260/B259-1</f>
        <v>-1.6076346054659796E-3</v>
      </c>
      <c r="D260" s="26">
        <f ref="D260:D263" si="179" t="shared">+F259*(1+L260)</f>
        <v>32.997914831081083</v>
      </c>
      <c r="E260" s="26">
        <f>D260*(1-VLOOKUP(A260,FX!A:M,13,0))</f>
        <v>32.909642292586533</v>
      </c>
      <c r="F260">
        <v>32.900500000000001</v>
      </c>
      <c r="G260" s="25">
        <f ref="G260" si="180" t="shared">+B260/D260-1</f>
        <v>3.1239903929267676E-3</v>
      </c>
      <c r="H260" s="25">
        <f>(B260/(D260*(1-VLOOKUP(A260,FX!A:M,13,0))))-1</f>
        <v>5.814639542787603E-3</v>
      </c>
      <c r="I260" s="25">
        <f si="158" t="shared"/>
        <v>6.0941323080194731E-3</v>
      </c>
      <c r="J260">
        <v>6223.7061000000003</v>
      </c>
      <c r="K260">
        <v>6223.7061000000003</v>
      </c>
      <c r="L260" s="25">
        <f si="168" t="shared"/>
        <v>0</v>
      </c>
      <c r="M260">
        <f si="175" t="shared"/>
        <v>5</v>
      </c>
    </row>
    <row r="261" spans="1:14">
      <c r="A261" s="1">
        <v>42765</v>
      </c>
      <c r="B261">
        <v>33.200000000000003</v>
      </c>
      <c r="C261" s="25">
        <f si="178" t="shared"/>
        <v>2.9908461980001633E-3</v>
      </c>
      <c r="D261" s="26">
        <f si="179" t="shared"/>
        <v>32.900500000000001</v>
      </c>
      <c r="E261" s="26">
        <f>D261*(1-VLOOKUP(A261,FX!A:M,13,0))</f>
        <v>32.930929816860676</v>
      </c>
      <c r="F261">
        <v>32.956099999999999</v>
      </c>
      <c r="G261" s="25">
        <f ref="G261" si="181" t="shared">+B261/D261-1</f>
        <v>9.1032051184634089E-3</v>
      </c>
      <c r="H261" s="25">
        <f>(B261/(D261*(1-VLOOKUP(A261,FX!A:M,13,0))))-1</f>
        <v>8.1707435725535404E-3</v>
      </c>
      <c r="I261" s="25">
        <f si="158" t="shared"/>
        <v>7.4007543368299622E-3</v>
      </c>
      <c r="J261">
        <v>6223.7061000000003</v>
      </c>
      <c r="K261">
        <v>6223.7061000000003</v>
      </c>
      <c r="L261" s="25">
        <f ref="L261:L262" si="182" t="shared">+K261/J261-1</f>
        <v>0</v>
      </c>
      <c r="M261">
        <f si="175" t="shared"/>
        <v>1</v>
      </c>
    </row>
    <row r="262" spans="1:14">
      <c r="A262" s="1">
        <v>42766</v>
      </c>
      <c r="B262">
        <v>33.29</v>
      </c>
      <c r="C262" s="25">
        <f si="178" t="shared"/>
        <v>2.7108433734939208E-3</v>
      </c>
      <c r="D262" s="26">
        <f si="179" t="shared"/>
        <v>32.956099999999999</v>
      </c>
      <c r="E262" s="26">
        <f>D262*(1-VLOOKUP(A262,FX!A:M,13,0))</f>
        <v>33.12495255667281</v>
      </c>
      <c r="F262">
        <v>33.097799999999999</v>
      </c>
      <c r="G262" s="25">
        <f ref="G262" si="183" t="shared">+B262/D262-1</f>
        <v>1.0131659996176712E-2</v>
      </c>
      <c r="H262" s="25">
        <f>(B262/(D262*(1-VLOOKUP(A262,FX!A:M,13,0))))-1</f>
        <v>4.9825714631535067E-3</v>
      </c>
      <c r="I262" s="25">
        <f si="158" t="shared"/>
        <v>5.8070324915855398E-3</v>
      </c>
      <c r="J262">
        <v>6223.7061000000003</v>
      </c>
      <c r="K262">
        <v>6223.7061000000003</v>
      </c>
      <c r="L262" s="25">
        <f si="182" t="shared"/>
        <v>0</v>
      </c>
      <c r="M262">
        <f si="175" t="shared"/>
        <v>2</v>
      </c>
    </row>
    <row r="263" spans="1:14">
      <c r="A263" s="1">
        <v>42767</v>
      </c>
      <c r="B263">
        <v>33.24</v>
      </c>
      <c r="C263" s="25">
        <f si="178" t="shared"/>
        <v>-1.5019525382996557E-3</v>
      </c>
      <c r="D263" s="26">
        <f si="179" t="shared"/>
        <v>33.097799999999999</v>
      </c>
      <c r="E263" s="26">
        <f>D263*(1-VLOOKUP(A263,FX!A:M,13,0))</f>
        <v>33.09309792971046</v>
      </c>
      <c r="F263">
        <v>33.081000000000003</v>
      </c>
      <c r="G263" s="25">
        <f ref="G263" si="184" t="shared">+B263/D263-1</f>
        <v>4.296358066095074E-3</v>
      </c>
      <c r="H263" s="25">
        <f>(B263/(D263*(1-VLOOKUP(A263,FX!A:M,13,0))))-1</f>
        <v>4.4390546512618201E-3</v>
      </c>
      <c r="I263" s="25">
        <f si="158" t="shared"/>
        <v>4.8063843293733033E-3</v>
      </c>
      <c r="J263">
        <v>6223.7061000000003</v>
      </c>
      <c r="K263">
        <v>6223.7061000000003</v>
      </c>
      <c r="L263" s="25">
        <f ref="L263" si="185" t="shared">+K263/J263-1</f>
        <v>0</v>
      </c>
      <c r="M263">
        <f ref="M263" si="186" t="shared">WEEKDAY(A263,2)</f>
        <v>3</v>
      </c>
    </row>
    <row ht="43.2" r="264" spans="1:14">
      <c r="A264" s="1">
        <v>42768</v>
      </c>
      <c r="B264">
        <v>33.450000000000003</v>
      </c>
      <c r="C264" s="25">
        <f ref="C264" si="187" t="shared">B264/B263-1</f>
        <v>6.3176895306860104E-3</v>
      </c>
      <c r="D264" s="26">
        <f ref="D264" si="188" t="shared">+F263*(1+L264)</f>
        <v>33.081000000000003</v>
      </c>
      <c r="E264" s="26">
        <f>D264*(1-VLOOKUP(A264,FX!A:M,13,0))</f>
        <v>33.169291083615711</v>
      </c>
      <c r="F264">
        <v>33.174500000000002</v>
      </c>
      <c r="G264" s="25">
        <f ref="G264" si="189" t="shared">+B264/D264-1</f>
        <v>1.1154439104017477E-2</v>
      </c>
      <c r="H264" s="25">
        <f>(B264/(D264*(1-VLOOKUP(A264,FX!A:M,13,0))))-1</f>
        <v>8.4629157637605701E-3</v>
      </c>
      <c r="I264" s="25">
        <f si="158" t="shared"/>
        <v>8.3045712821594453E-3</v>
      </c>
      <c r="J264">
        <v>6223.7061000000003</v>
      </c>
      <c r="K264">
        <v>6223.7061000000003</v>
      </c>
      <c r="L264" s="25">
        <f ref="L264:L272" si="190" t="shared">+K264/J264-1</f>
        <v>0</v>
      </c>
      <c r="M264">
        <f ref="M264:M282" si="191" t="shared">WEEKDAY(A264,2)</f>
        <v>4</v>
      </c>
      <c r="N264" s="50" t="s">
        <v>193</v>
      </c>
    </row>
    <row r="265" spans="1:14">
      <c r="A265" s="1">
        <v>42769</v>
      </c>
      <c r="B265">
        <v>33.32</v>
      </c>
      <c r="C265" s="25">
        <f ref="C265" si="192" t="shared">B265/B264-1</f>
        <v>-3.8863976083707286E-3</v>
      </c>
      <c r="D265" s="26">
        <f ref="D265" si="193" t="shared">+F264*(1+L265)</f>
        <v>33.085941650016217</v>
      </c>
      <c r="E265" s="26">
        <f>D265*(1-VLOOKUP(A265,FX!A:M,13,0))</f>
        <v>33.133587903499595</v>
      </c>
      <c r="F265">
        <v>33.106900000000003</v>
      </c>
      <c r="G265" s="25">
        <f ref="G265" si="194" t="shared">+B265/D265-1</f>
        <v>7.0742538465327076E-3</v>
      </c>
      <c r="H265" s="25">
        <f>(B265/(D265*(1-VLOOKUP(A265,FX!A:M,13,0))))-1</f>
        <v>5.6260763863944518E-3</v>
      </c>
      <c r="I265" s="25">
        <f si="158" t="shared"/>
        <v>6.4367246706877879E-3</v>
      </c>
      <c r="J265">
        <v>6223.7061000000003</v>
      </c>
      <c r="K265">
        <v>6207.0920999999998</v>
      </c>
      <c r="L265" s="25">
        <f si="190" t="shared"/>
        <v>-2.669470526572626E-3</v>
      </c>
      <c r="M265">
        <f si="191" t="shared"/>
        <v>5</v>
      </c>
      <c r="N265" s="50" t="s">
        <v>194</v>
      </c>
    </row>
    <row r="266" spans="1:14">
      <c r="A266" s="1">
        <v>42772</v>
      </c>
      <c r="B266">
        <v>33.49</v>
      </c>
      <c r="C266" s="25">
        <f ref="C266" si="195" t="shared">B266/B265-1</f>
        <v>5.1020408163264808E-3</v>
      </c>
      <c r="D266" s="26">
        <f ref="D266" si="196" t="shared">+F265*(1+L266)</f>
        <v>33.38508023990655</v>
      </c>
      <c r="E266" s="26">
        <f>D266*(1-VLOOKUP(A266,FX!A:M,13,0))</f>
        <v>33.386553078604756</v>
      </c>
      <c r="F266">
        <v>33.410899999999998</v>
      </c>
      <c r="G266" s="25">
        <f ref="G266" si="197" t="shared">+B266/D266-1</f>
        <v>3.1427140309232549E-3</v>
      </c>
      <c r="H266" s="25">
        <f>(B266/(D266*(1-VLOOKUP(A266,FX!A:M,13,0))))-1</f>
        <v>3.0984606632404876E-3</v>
      </c>
      <c r="I266" s="25">
        <f si="158" t="shared"/>
        <v>2.3674908487949509E-3</v>
      </c>
      <c r="J266">
        <v>6207.0920999999998</v>
      </c>
      <c r="K266">
        <v>6259.2470999999996</v>
      </c>
      <c r="L266" s="25">
        <f si="190" t="shared"/>
        <v>8.4024852797013327E-3</v>
      </c>
      <c r="M266">
        <f si="191" t="shared"/>
        <v>1</v>
      </c>
      <c r="N266" s="50" t="s">
        <v>200</v>
      </c>
    </row>
    <row r="267" spans="1:14">
      <c r="A267" s="1">
        <v>42773</v>
      </c>
      <c r="B267">
        <v>33.32</v>
      </c>
      <c r="C267" s="25">
        <f ref="C267" si="198" t="shared">B267/B266-1</f>
        <v>-5.0761421319797106E-3</v>
      </c>
      <c r="D267" s="26">
        <f ref="D267:D273" si="199" t="shared">+F266*(1+L267)</f>
        <v>33.393177815954893</v>
      </c>
      <c r="E267" s="26">
        <f>D267*(1-VLOOKUP(A267,FX!A:M,13,0))</f>
        <v>33.221253425168641</v>
      </c>
      <c r="F267">
        <v>33.230699999999999</v>
      </c>
      <c r="G267" s="25">
        <f ref="G267" si="200" t="shared">+B267/D267-1</f>
        <v>-2.191400182342873E-3</v>
      </c>
      <c r="H267" s="25">
        <f>(B267/(D267*(1-VLOOKUP(A267,FX!A:M,13,0))))-1</f>
        <v>2.9723916062887046E-3</v>
      </c>
      <c r="I267" s="25">
        <f si="158" t="shared"/>
        <v>2.6872741170063108E-3</v>
      </c>
      <c r="J267">
        <v>6259.2470999999996</v>
      </c>
      <c r="K267">
        <v>6255.9269999999997</v>
      </c>
      <c r="L267" s="25">
        <f si="190" t="shared"/>
        <v>-5.3043120793228038E-4</v>
      </c>
      <c r="M267">
        <f si="191" t="shared"/>
        <v>2</v>
      </c>
    </row>
    <row r="268" spans="1:14">
      <c r="A268" s="1">
        <v>42774</v>
      </c>
      <c r="B268">
        <v>33.479999999999997</v>
      </c>
      <c r="C268" s="25">
        <f ref="C268" si="201" t="shared">B268/B267-1</f>
        <v>4.8019207683072107E-3</v>
      </c>
      <c r="D268" s="26">
        <f si="199" t="shared"/>
        <v>33.420178286829433</v>
      </c>
      <c r="E268" s="26">
        <f>D268*(1-VLOOKUP(A268,FX!A:M,13,0))</f>
        <v>33.38352718872482</v>
      </c>
      <c r="F268">
        <v>33.386499999999998</v>
      </c>
      <c r="G268" s="25">
        <f ref="G268" si="202" t="shared">+B268/D268-1</f>
        <v>1.789987852761854E-3</v>
      </c>
      <c r="H268" s="25">
        <f>(B268/(D268*(1-VLOOKUP(A268,FX!A:M,13,0))))-1</f>
        <v>2.8898327827910908E-3</v>
      </c>
      <c r="I268" s="25">
        <f si="158" t="shared"/>
        <v>2.8005331496263608E-3</v>
      </c>
      <c r="J268">
        <v>6255.9269999999997</v>
      </c>
      <c r="K268">
        <v>6291.5977000000003</v>
      </c>
      <c r="L268" s="25">
        <f si="190" t="shared"/>
        <v>5.7019047696689196E-3</v>
      </c>
      <c r="M268">
        <f si="191" t="shared"/>
        <v>3</v>
      </c>
      <c r="N268" s="50" t="s">
        <v>210</v>
      </c>
    </row>
    <row r="269" spans="1:14">
      <c r="A269" s="1">
        <v>42775</v>
      </c>
      <c r="B269">
        <v>33.56</v>
      </c>
      <c r="C269" s="25">
        <f ref="C269" si="203" t="shared">B269/B268-1</f>
        <v>2.389486260454099E-3</v>
      </c>
      <c r="D269" s="26">
        <f si="199" t="shared"/>
        <v>33.596528946717299</v>
      </c>
      <c r="E269" s="26">
        <f>D269*(1-VLOOKUP(A269,FX!A:M,13,0))</f>
        <v>33.494068290627041</v>
      </c>
      <c r="F269">
        <v>33.508800000000001</v>
      </c>
      <c r="G269" s="25">
        <f ref="G269" si="204" t="shared">+B269/D269-1</f>
        <v>-1.0872833552308947E-3</v>
      </c>
      <c r="H269" s="25">
        <f>(B269/(D269*(1-VLOOKUP(A269,FX!A:M,13,0))))-1</f>
        <v>1.9684592746653795E-3</v>
      </c>
      <c r="I269" s="25">
        <f si="158" t="shared"/>
        <v>1.5279568352195572E-3</v>
      </c>
      <c r="J269">
        <v>6291.5977000000003</v>
      </c>
      <c r="K269">
        <v>6331.1770999999999</v>
      </c>
      <c r="L269" s="25">
        <f si="190" t="shared"/>
        <v>6.2908345204588656E-3</v>
      </c>
      <c r="M269">
        <f si="191" t="shared"/>
        <v>4</v>
      </c>
    </row>
    <row ht="57.6" r="270" spans="1:14">
      <c r="A270" s="1">
        <v>42776</v>
      </c>
      <c r="B270">
        <v>33.594999999999999</v>
      </c>
      <c r="C270" s="25">
        <f ref="C270" si="205" t="shared">B270/B269-1</f>
        <v>1.0429082240761556E-3</v>
      </c>
      <c r="D270" s="26">
        <f si="199" t="shared"/>
        <v>33.540190796634015</v>
      </c>
      <c r="E270" s="26">
        <f>D270*(1-VLOOKUP(A270,FX!A:M,13,0))</f>
        <v>33.523579969412751</v>
      </c>
      <c r="F270">
        <v>33.533900000000003</v>
      </c>
      <c r="G270" s="25">
        <f ref="G270" si="206" t="shared">+B270/D270-1</f>
        <v>1.6341351096751389E-3</v>
      </c>
      <c r="H270" s="25">
        <f>(B270/(D270*(1-VLOOKUP(A270,FX!A:M,13,0))))-1</f>
        <v>2.1304416369734014E-3</v>
      </c>
      <c r="I270" s="25">
        <f si="158" t="shared"/>
        <v>1.8220368045469559E-3</v>
      </c>
      <c r="J270">
        <v>6331.1770999999999</v>
      </c>
      <c r="K270">
        <v>6337.1081000000004</v>
      </c>
      <c r="L270" s="25">
        <f si="190" t="shared"/>
        <v>9.3679262265466967E-4</v>
      </c>
      <c r="M270">
        <f si="191" t="shared"/>
        <v>5</v>
      </c>
      <c r="N270" s="50" t="s">
        <v>218</v>
      </c>
    </row>
    <row r="271" spans="1:14">
      <c r="A271" s="1">
        <v>42779</v>
      </c>
      <c r="B271">
        <v>33.698</v>
      </c>
      <c r="C271" s="25">
        <f ref="C271" si="207" t="shared">B271/B270-1</f>
        <v>3.0659324304211921E-3</v>
      </c>
      <c r="D271" s="26">
        <f si="199" t="shared"/>
        <v>33.706114832274991</v>
      </c>
      <c r="E271" s="26">
        <f>D271*(1-VLOOKUP(A271,FX!A:M,13,0))</f>
        <v>33.679864631430384</v>
      </c>
      <c r="F271">
        <v>33.676400000000001</v>
      </c>
      <c r="G271" s="25">
        <f ref="G271" si="208" t="shared">+B271/D271-1</f>
        <v>-2.4075252562838489E-4</v>
      </c>
      <c r="H271" s="25">
        <f>(B271/(D271*(1-VLOOKUP(A271,FX!A:M,13,0))))-1</f>
        <v>5.3846322626527332E-4</v>
      </c>
      <c r="I271" s="25">
        <f si="158" t="shared"/>
        <v>6.4139872432922296E-4</v>
      </c>
      <c r="J271">
        <v>6337.1081000000004</v>
      </c>
      <c r="K271">
        <v>6369.6526000000003</v>
      </c>
      <c r="L271" s="25">
        <f si="190" t="shared"/>
        <v>5.1355443976093262E-3</v>
      </c>
      <c r="M271">
        <f si="191" t="shared"/>
        <v>1</v>
      </c>
    </row>
    <row r="272" spans="1:14">
      <c r="A272" s="1">
        <v>42780</v>
      </c>
      <c r="B272">
        <v>33.869999999999997</v>
      </c>
      <c r="C272" s="25">
        <f ref="C272:C273" si="209" t="shared">B272/B271-1</f>
        <v>5.1041604843016231E-3</v>
      </c>
      <c r="D272" s="26">
        <f si="199" t="shared"/>
        <v>33.704064794566662</v>
      </c>
      <c r="E272" s="26">
        <f>D272*(1-VLOOKUP(A272,FX!A:M,13,0))</f>
        <v>33.775007568423177</v>
      </c>
      <c r="F272">
        <v>33.781999999999996</v>
      </c>
      <c r="G272" s="25">
        <f ref="G272" si="210" t="shared">+B272/D272-1</f>
        <v>4.9232995024410808E-3</v>
      </c>
      <c r="H272" s="25">
        <f>(B272/(D272*(1-VLOOKUP(A272,FX!A:M,13,0))))-1</f>
        <v>2.8125065963162665E-3</v>
      </c>
      <c r="I272" s="25">
        <f si="158" t="shared"/>
        <v>2.6049375407022346E-3</v>
      </c>
      <c r="J272">
        <v>6369.6526000000003</v>
      </c>
      <c r="K272">
        <v>6374.8851999999997</v>
      </c>
      <c r="L272" s="25">
        <f si="190" t="shared"/>
        <v>8.214890714761669E-4</v>
      </c>
      <c r="M272">
        <f si="191" t="shared"/>
        <v>2</v>
      </c>
    </row>
    <row r="273" spans="1:14">
      <c r="A273" s="1">
        <v>42781</v>
      </c>
      <c r="B273">
        <v>33.446599999999997</v>
      </c>
      <c r="C273" s="25">
        <f si="209" t="shared"/>
        <v>-1.2500738116327126E-2</v>
      </c>
      <c r="D273" s="26">
        <f si="199" t="shared"/>
        <v>33.447145196246041</v>
      </c>
      <c r="E273" s="26">
        <f>D273*(1-VLOOKUP(A273,FX!A:M,13,0))</f>
        <v>33.509143585728225</v>
      </c>
      <c r="F273">
        <v>33.497</v>
      </c>
      <c r="G273" s="25">
        <f ref="G273" si="211" t="shared">+B273/D273-1</f>
        <v>-1.6300232586252683E-5</v>
      </c>
      <c r="H273" s="25">
        <f>(B273/(D273*(1-VLOOKUP(A273,FX!A:M,13,0))))-1</f>
        <v>-1.8664632704867845E-3</v>
      </c>
      <c r="I273" s="25">
        <f si="158" t="shared"/>
        <v>-1.5046123533452027E-3</v>
      </c>
      <c r="J273">
        <v>6374.8851999999997</v>
      </c>
      <c r="K273">
        <v>6311.6958999999997</v>
      </c>
      <c r="L273" s="25">
        <f>+K273/J273-1</f>
        <v>-9.9122255566265194E-3</v>
      </c>
      <c r="M273">
        <f si="191" t="shared"/>
        <v>3</v>
      </c>
    </row>
    <row r="274" spans="1:14">
      <c r="A274" s="1">
        <v>42782</v>
      </c>
      <c r="B274">
        <v>33.725000000000001</v>
      </c>
      <c r="C274" s="25">
        <f ref="C274" si="212" t="shared">B274/B273-1</f>
        <v>8.3237160129880916E-3</v>
      </c>
      <c r="D274" s="26">
        <f ref="D274" si="213" t="shared">+F273*(1+L274)</f>
        <v>33.74983280511028</v>
      </c>
      <c r="E274" s="26">
        <f>D274*(1-VLOOKUP(A274,FX!A:M,13,0))</f>
        <v>33.727899165145956</v>
      </c>
      <c r="F274">
        <v>33.7316</v>
      </c>
      <c r="G274" s="25">
        <f ref="G274" si="214" t="shared">+B274/D274-1</f>
        <v>-7.3579046313143603E-4</v>
      </c>
      <c r="H274" s="25">
        <f>(B274/(D274*(1-VLOOKUP(A274,FX!A:M,13,0))))-1</f>
        <v>-8.5957477865994392E-5</v>
      </c>
      <c r="I274" s="25">
        <f si="158" t="shared"/>
        <v>-1.9566222770339703E-4</v>
      </c>
      <c r="J274">
        <v>6311.6958999999997</v>
      </c>
      <c r="K274">
        <v>6359.3361000000004</v>
      </c>
      <c r="L274" s="25">
        <f>+K274/J274-1</f>
        <v>7.547923847218474E-3</v>
      </c>
      <c r="M274">
        <f si="191" t="shared"/>
        <v>4</v>
      </c>
    </row>
    <row r="275" spans="1:14">
      <c r="A275" s="1">
        <v>42783</v>
      </c>
      <c r="B275">
        <v>33.35</v>
      </c>
      <c r="C275" s="25">
        <f ref="C275" si="215" t="shared">B275/B274-1</f>
        <v>-1.111934766493694E-2</v>
      </c>
      <c r="D275" s="26">
        <f ref="D275" si="216" t="shared">+F274*(1+L275)</f>
        <v>33.454858492432876</v>
      </c>
      <c r="E275" s="26">
        <f>D275*(1-VLOOKUP(A275,FX!A:M,13,0))</f>
        <v>33.443382492706114</v>
      </c>
      <c r="F275">
        <v>33.424999999999997</v>
      </c>
      <c r="G275" s="25">
        <f ref="G275" si="217" t="shared">+B275/D275-1</f>
        <v>-3.1343277825131022E-3</v>
      </c>
      <c r="H275" s="25">
        <f>(B275/(D275*(1-VLOOKUP(A275,FX!A:M,13,0))))-1</f>
        <v>-2.7922562176980747E-3</v>
      </c>
      <c r="I275" s="25">
        <f si="158" t="shared"/>
        <v>-2.243829468960179E-3</v>
      </c>
      <c r="J275">
        <v>6359.3361000000004</v>
      </c>
      <c r="K275">
        <v>6307.1626999999999</v>
      </c>
      <c r="L275" s="25">
        <f>+K275/J275-1</f>
        <v>-8.2042211922090935E-3</v>
      </c>
      <c r="M275">
        <f si="191" t="shared"/>
        <v>5</v>
      </c>
    </row>
    <row r="276" spans="1:14">
      <c r="A276" s="1">
        <v>42786</v>
      </c>
      <c r="B276">
        <v>34.200000000000003</v>
      </c>
      <c r="C276" s="25">
        <f ref="C276:C278" si="218" t="shared">B276/B275-1</f>
        <v>2.5487256371814038E-2</v>
      </c>
      <c r="D276" s="26">
        <f ref="D276:D278" si="219" t="shared">+F275*(1+L276)</f>
        <v>33.837819103667641</v>
      </c>
      <c r="E276" s="26">
        <f>D276*(1-VLOOKUP(A276,FX!A:M,13,0))</f>
        <v>33.811532029067479</v>
      </c>
      <c r="F276">
        <v>34.07</v>
      </c>
      <c r="G276" s="25">
        <f ref="G276" si="220" t="shared">+B276/D276-1</f>
        <v>1.0703434970875669E-2</v>
      </c>
      <c r="H276" s="25">
        <f>(B276/(D276*(1-VLOOKUP(A276,FX!A:M,13,0))))-1</f>
        <v>1.1489215294904653E-2</v>
      </c>
      <c r="I276" s="25">
        <f si="158" t="shared"/>
        <v>3.815673613149384E-3</v>
      </c>
      <c r="J276">
        <v>6307.1626999999999</v>
      </c>
      <c r="K276">
        <v>6385.06</v>
      </c>
      <c r="L276" s="25">
        <f>+K276/J276-1</f>
        <v>1.2350608935456808E-2</v>
      </c>
      <c r="M276">
        <f si="191" t="shared"/>
        <v>1</v>
      </c>
    </row>
    <row r="277" spans="1:14">
      <c r="A277" s="1">
        <v>42787</v>
      </c>
      <c r="B277">
        <v>34.200000000000003</v>
      </c>
      <c r="C277" s="25">
        <f si="218" t="shared"/>
        <v>0</v>
      </c>
      <c r="D277" s="26">
        <f si="219" t="shared"/>
        <v>34.33347734884245</v>
      </c>
      <c r="E277" s="26">
        <f>D277*(1-VLOOKUP(A277,FX!A:M,13,0))</f>
        <v>34.3120794973049</v>
      </c>
      <c r="F277">
        <v>34.102499999999999</v>
      </c>
      <c r="G277" s="25">
        <f ref="G277" si="221" t="shared">+B277/D277-1</f>
        <v>-3.8876734647720346E-3</v>
      </c>
      <c r="H277" s="25">
        <f>(B277/(D277*(1-VLOOKUP(A277,FX!A:M,13,0))))-1</f>
        <v>-3.2664734678555796E-3</v>
      </c>
      <c r="I277" s="25">
        <f si="158" t="shared"/>
        <v>2.8590279305036326E-3</v>
      </c>
      <c r="J277">
        <v>6385.06</v>
      </c>
      <c r="K277">
        <v>6434.4382999999998</v>
      </c>
      <c r="L277" s="25">
        <f ref="L277:L278" si="222" t="shared">+K277/J277-1</f>
        <v>7.7334120587746469E-3</v>
      </c>
      <c r="M277">
        <f si="191" t="shared"/>
        <v>2</v>
      </c>
    </row>
    <row r="278" spans="1:14">
      <c r="A278" s="1">
        <v>42788</v>
      </c>
      <c r="B278">
        <v>34.299999999999997</v>
      </c>
      <c r="C278" s="25">
        <f si="218" t="shared"/>
        <v>2.9239766081869956E-3</v>
      </c>
      <c r="D278" s="26">
        <f si="219" t="shared"/>
        <v>34.313369367843656</v>
      </c>
      <c r="E278" s="26">
        <f>D278*(1-VLOOKUP(A278,FX!A:M,13,0))</f>
        <v>34.33100191277461</v>
      </c>
      <c r="F278">
        <v>34.343499999999999</v>
      </c>
      <c r="G278" s="25">
        <f ref="G278" si="223" t="shared">+B278/D278-1</f>
        <v>-3.896256208575366E-4</v>
      </c>
      <c r="H278" s="25">
        <f>(B278/(D278*(1-VLOOKUP(A278,FX!A:M,13,0))))-1</f>
        <v>-9.0302965387900613E-4</v>
      </c>
      <c r="I278" s="25">
        <f si="158" t="shared"/>
        <v>-1.2666152255885743E-3</v>
      </c>
      <c r="J278">
        <v>6434.4382999999998</v>
      </c>
      <c r="K278">
        <v>6474.2250000000004</v>
      </c>
      <c r="L278" s="25">
        <f si="222" t="shared"/>
        <v>6.1833991010529221E-3</v>
      </c>
      <c r="M278">
        <f si="191" t="shared"/>
        <v>3</v>
      </c>
      <c r="N278" s="50" t="s">
        <v>238</v>
      </c>
    </row>
    <row r="279" spans="1:14">
      <c r="A279" s="1">
        <v>42789</v>
      </c>
      <c r="B279">
        <v>34.31</v>
      </c>
      <c r="C279" s="25">
        <f ref="C279:C280" si="224" t="shared">B279/B278-1</f>
        <v>2.9154518950447184E-4</v>
      </c>
      <c r="D279" s="26">
        <f ref="D279" si="225" t="shared">+F278*(1+L279)</f>
        <v>34.342269321115651</v>
      </c>
      <c r="E279" s="26">
        <f>D279*(1-VLOOKUP(A279,FX!A:M,13,0))</f>
        <v>34.383481878132223</v>
      </c>
      <c r="F279">
        <v>34.365200000000002</v>
      </c>
      <c r="G279" s="25">
        <f ref="G279" si="226" t="shared">+B279/D279-1</f>
        <v>-9.3963857815904106E-4</v>
      </c>
      <c r="H279" s="25">
        <f>(B279/(D279*(1-VLOOKUP(A279,FX!A:M,13,0))))-1</f>
        <v>-2.1371273099294319E-3</v>
      </c>
      <c r="I279" s="25">
        <f si="158" t="shared"/>
        <v>-1.6062761165365202E-3</v>
      </c>
      <c r="J279">
        <v>6474.2250000000004</v>
      </c>
      <c r="K279">
        <v>6473.9930000000004</v>
      </c>
      <c r="L279" s="25">
        <f ref="L279:L285" si="227" t="shared">+K279/J279-1</f>
        <v>-3.5834404890189298E-5</v>
      </c>
      <c r="M279">
        <f si="191" t="shared"/>
        <v>4</v>
      </c>
    </row>
    <row r="280" spans="1:14">
      <c r="A280" s="1">
        <v>42790</v>
      </c>
      <c r="B280">
        <v>34.25</v>
      </c>
      <c r="C280" s="25">
        <f si="224" t="shared"/>
        <v>-1.7487612940834119E-3</v>
      </c>
      <c r="D280" s="26">
        <f ref="D280" si="228" t="shared">+F279*(1+L280)</f>
        <v>34.376732047841259</v>
      </c>
      <c r="E280" s="26">
        <f>D280*(1-VLOOKUP(A280,FX!A:M,13,0))</f>
        <v>34.358293329324624</v>
      </c>
      <c r="F280">
        <v>34.352600000000002</v>
      </c>
      <c r="G280" s="25">
        <f ref="G280" si="229" t="shared">+B280/D280-1</f>
        <v>-3.686564728284436E-3</v>
      </c>
      <c r="H280" s="25">
        <f>(B280/(D280*(1-VLOOKUP(A280,FX!A:M,13,0))))-1</f>
        <v>-3.1518832523673712E-3</v>
      </c>
      <c r="I280" s="25">
        <f si="158" t="shared"/>
        <v>-2.9866734977848086E-3</v>
      </c>
      <c r="J280">
        <v>6473.9930000000004</v>
      </c>
      <c r="K280">
        <v>6476.1655000000001</v>
      </c>
      <c r="L280" s="25">
        <f si="227" t="shared"/>
        <v>3.3557342431467241E-4</v>
      </c>
      <c r="M280">
        <f si="191" t="shared"/>
        <v>5</v>
      </c>
    </row>
    <row r="281" spans="1:14">
      <c r="A281" s="1">
        <v>42793</v>
      </c>
      <c r="B281">
        <v>34</v>
      </c>
      <c r="C281" s="25">
        <f ref="C281" si="230" t="shared">B281/B280-1</f>
        <v>-7.2992700729926918E-3</v>
      </c>
      <c r="D281" s="26">
        <f ref="D281" si="231" t="shared">+F280*(1+L281)</f>
        <v>34.077241984896773</v>
      </c>
      <c r="E281" s="26">
        <f>D281*(1-VLOOKUP(A281,FX!A:M,13,0))</f>
        <v>34.038355981769918</v>
      </c>
      <c r="F281">
        <v>34.04</v>
      </c>
      <c r="G281" s="25">
        <f ref="G281" si="232" t="shared">+B281/D281-1</f>
        <v>-2.2666736037795232E-3</v>
      </c>
      <c r="H281" s="25">
        <f>(B281/(D281*(1-VLOOKUP(A281,FX!A:M,13,0))))-1</f>
        <v>-1.126845896742501E-3</v>
      </c>
      <c r="I281" s="25">
        <f>+B281/F281-1</f>
        <v>-1.1750881316098249E-3</v>
      </c>
      <c r="J281">
        <v>6476.1655000000001</v>
      </c>
      <c r="K281">
        <v>6424.2548999999999</v>
      </c>
      <c r="L281" s="25">
        <f si="227" t="shared"/>
        <v>-8.0156382661932257E-3</v>
      </c>
      <c r="M281">
        <f si="191" t="shared"/>
        <v>1</v>
      </c>
    </row>
    <row r="282" spans="1:14">
      <c r="A282" s="1">
        <v>42794</v>
      </c>
      <c r="B282">
        <v>34.17</v>
      </c>
      <c r="C282" s="25">
        <f ref="C282" si="233" t="shared">B282/B281-1</f>
        <v>5.0000000000001155E-3</v>
      </c>
      <c r="D282" s="26">
        <f ref="D282" si="234" t="shared">+F281*(1+L282)</f>
        <v>34.181555000876436</v>
      </c>
      <c r="E282" s="26">
        <f>D282*(1-VLOOKUP(A282,FX!A:M,13,0))</f>
        <v>34.206722486167465</v>
      </c>
      <c r="F282">
        <v>34.199199999999998</v>
      </c>
      <c r="G282" s="25">
        <f ref="G282" si="235" t="shared">+B282/D282-1</f>
        <v>-3.3804784118618425E-4</v>
      </c>
      <c r="H282" s="25">
        <f>(B282/(D282*(1-VLOOKUP(A282,FX!A:M,13,0))))-1</f>
        <v>-1.0735458850906765E-3</v>
      </c>
      <c r="I282" s="25">
        <f>+B282/F282-1</f>
        <v>-8.538211420149322E-4</v>
      </c>
      <c r="J282">
        <v>6424.2548999999999</v>
      </c>
      <c r="K282">
        <v>6450.9700999999995</v>
      </c>
      <c r="L282" s="25">
        <f si="227" t="shared"/>
        <v>4.1584900374982414E-3</v>
      </c>
      <c r="M282">
        <f si="191" t="shared"/>
        <v>2</v>
      </c>
    </row>
    <row r="283" spans="1:14">
      <c r="A283" s="1">
        <v>42795</v>
      </c>
      <c r="B283">
        <v>34.33</v>
      </c>
      <c r="C283" s="25">
        <f ref="C283" si="236" t="shared">B283/B282-1</f>
        <v>4.682470002926431E-3</v>
      </c>
      <c r="D283" s="26">
        <f ref="D283" si="237" t="shared">+F282*(1+L283)</f>
        <v>34.28756592581324</v>
      </c>
      <c r="E283" s="26">
        <f>D283*(1-VLOOKUP(A283,FX!A:M,13,0))</f>
        <v>34.225610060057406</v>
      </c>
      <c r="F283">
        <v>34.228900000000003</v>
      </c>
      <c r="G283" s="25">
        <f ref="G283" si="238" t="shared">+B283/D283-1</f>
        <v>1.237593659420666E-3</v>
      </c>
      <c r="H283" s="25">
        <f>(B283/(D283*(1-VLOOKUP(A283,FX!A:M,13,0))))-1</f>
        <v>3.0500534470945251E-3</v>
      </c>
      <c r="I283" s="25">
        <f>+B283/F283-1</f>
        <v>2.9536444349655966E-3</v>
      </c>
      <c r="J283">
        <v>6450.9700999999995</v>
      </c>
      <c r="K283">
        <v>6467.6385</v>
      </c>
      <c r="L283" s="25">
        <f si="227" t="shared"/>
        <v>2.5838594415437122E-3</v>
      </c>
      <c r="M283">
        <f ref="M283:M285" si="239" t="shared">WEEKDAY(A283,2)</f>
        <v>3</v>
      </c>
    </row>
    <row r="284" spans="1:14">
      <c r="A284" s="1">
        <v>42796</v>
      </c>
      <c r="B284">
        <v>33.75</v>
      </c>
      <c r="C284" s="25">
        <f ref="C284" si="240" t="shared">B284/B283-1</f>
        <v>-1.6894844159627054E-2</v>
      </c>
      <c r="D284" s="26">
        <f ref="D284" si="241" t="shared">+F283*(1+L284)</f>
        <v>34.054187898284667</v>
      </c>
      <c r="E284" s="26">
        <f>D284*(1-VLOOKUP(A284,FX!A:M,13,0))</f>
        <v>33.972232492415436</v>
      </c>
      <c r="F284">
        <v>33.9529</v>
      </c>
      <c r="G284" s="25">
        <f>+B284/D284-1</f>
        <v>-8.9324666673372688E-3</v>
      </c>
      <c r="H284" s="25">
        <f>(B284/(D284*(1-VLOOKUP(A284,FX!A:M,13,0))))-1</f>
        <v>-6.5415922390456016E-3</v>
      </c>
      <c r="I284" s="25">
        <f>+B284/F284-1</f>
        <v>-5.9759254732291156E-3</v>
      </c>
      <c r="J284">
        <v>6467.6385</v>
      </c>
      <c r="K284">
        <v>6434.6261999999997</v>
      </c>
      <c r="L284" s="25">
        <f si="227" t="shared"/>
        <v>-5.1042277641213385E-3</v>
      </c>
      <c r="M284">
        <f si="239" t="shared"/>
        <v>4</v>
      </c>
    </row>
    <row r="285" spans="1:14">
      <c r="A285" s="1">
        <v>42797</v>
      </c>
      <c r="B285">
        <v>33.960099999999997</v>
      </c>
      <c r="C285" s="25">
        <f ref="C285" si="242" t="shared">B285/B284-1</f>
        <v>6.2251851851851114E-3</v>
      </c>
      <c r="D285" s="26">
        <f ref="D285" si="243" t="shared">+F284*(1+L285)</f>
        <v>34.049001522901207</v>
      </c>
      <c r="E285" s="26">
        <f>D285*(1-VLOOKUP(A285,FX!A:M,13,0))</f>
        <v>33.985760692495276</v>
      </c>
      <c r="F285">
        <v>33.995800000000003</v>
      </c>
      <c r="G285" s="25">
        <f>+B285/D285-1</f>
        <v>-2.6109876626313477E-3</v>
      </c>
      <c r="H285" s="25">
        <f>(B285/(D285*(1-VLOOKUP(A285,FX!A:M,13,0))))-1</f>
        <v>-7.5504246403246267E-4</v>
      </c>
      <c r="I285" s="25">
        <f>+B285/F285-1</f>
        <v>-1.0501297219069894E-3</v>
      </c>
      <c r="J285">
        <v>6434.6261999999997</v>
      </c>
      <c r="K285">
        <v>6452.8389999999999</v>
      </c>
      <c r="L285" s="25">
        <f si="227" t="shared"/>
        <v>2.8304363662958743E-3</v>
      </c>
      <c r="M285">
        <f si="239" t="shared"/>
        <v>5</v>
      </c>
    </row>
    <row r="286" spans="1:14">
      <c r="A286" s="1">
        <v>42800</v>
      </c>
    </row>
    <row r="287" spans="1:14">
      <c r="A287" s="1">
        <f>+A286+1</f>
        <v>42801</v>
      </c>
    </row>
    <row r="288" spans="1:14">
      <c r="A288" s="1">
        <f ref="A288:A290" si="244" t="shared">+A287+1</f>
        <v>42802</v>
      </c>
    </row>
    <row r="289" spans="1:1">
      <c r="A289" s="1">
        <f si="244" t="shared"/>
        <v>42803</v>
      </c>
    </row>
    <row r="290" spans="1:1">
      <c r="A290" s="1">
        <f si="244" t="shared"/>
        <v>42804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B1:BP71"/>
  <sheetViews>
    <sheetView showGridLines="0" workbookViewId="0" zoomScale="85" zoomScaleNormal="85">
      <pane activePane="bottomRight" state="frozen" topLeftCell="B38" xSplit="1" ySplit="2"/>
      <selection activeCell="B1" pane="topRight" sqref="B1"/>
      <selection activeCell="A3" pane="bottomLeft" sqref="A3"/>
      <selection activeCell="F44" pane="bottomRight" sqref="F44"/>
    </sheetView>
  </sheetViews>
  <sheetFormatPr defaultColWidth="9" defaultRowHeight="15.6"/>
  <cols>
    <col min="1" max="1" customWidth="true" style="2" width="2.33203125" collapsed="true"/>
    <col min="2" max="2" bestFit="true" customWidth="true" style="2" width="11.6640625" collapsed="true"/>
    <col min="3" max="3" style="2" width="9.0" collapsed="true"/>
    <col min="4" max="4" bestFit="true" customWidth="true" style="2" width="10.6640625" collapsed="true"/>
    <col min="5" max="5" customWidth="true" style="2" width="9.109375" collapsed="true"/>
    <col min="6" max="6" style="2" width="9.0" collapsed="true"/>
    <col min="7" max="7" customWidth="true" style="2" width="3.0" collapsed="true"/>
    <col min="8" max="8" bestFit="true" customWidth="true" style="2" width="9.21875" collapsed="true"/>
    <col min="9" max="10" bestFit="true" customWidth="true" style="2" width="10.6640625" collapsed="true"/>
    <col min="11" max="11" style="2" width="9.0" collapsed="true"/>
    <col min="12" max="12" bestFit="true" customWidth="true" style="2" width="10.6640625" collapsed="true"/>
    <col min="13" max="13" customWidth="true" style="2" width="0.88671875" collapsed="true"/>
    <col min="14" max="14" bestFit="true" customWidth="true" style="2" width="9.21875" collapsed="true"/>
    <col min="15" max="15" bestFit="true" customWidth="true" style="2" width="9.109375" collapsed="true"/>
    <col min="16" max="18" style="2" width="9.0" collapsed="true"/>
    <col min="19" max="19" customWidth="true" style="2" width="1.33203125" collapsed="true"/>
    <col min="20" max="20" bestFit="true" customWidth="true" style="2" width="9.21875" collapsed="true"/>
    <col min="21" max="24" customWidth="true" style="2" width="6.88671875" collapsed="true"/>
    <col min="25" max="25" customWidth="true" style="2" width="3.0" collapsed="true"/>
    <col min="26" max="26" bestFit="true" customWidth="true" style="2" width="11.6640625" collapsed="true"/>
    <col min="27" max="27" bestFit="true" customWidth="true" style="2" width="9.109375" collapsed="true"/>
    <col min="28" max="28" bestFit="true" customWidth="true" style="2" width="11.6640625" collapsed="true"/>
    <col min="29" max="29" customWidth="true" style="2" width="7.77734375" collapsed="true"/>
    <col min="30" max="30" bestFit="true" customWidth="true" style="2" width="10.44140625" collapsed="true"/>
    <col min="31" max="31" customWidth="true" style="2" width="9.6640625" collapsed="true"/>
    <col min="32" max="32" customWidth="true" style="2" width="7.77734375" collapsed="true"/>
    <col min="33" max="33" bestFit="true" customWidth="true" style="2" width="10.44140625" collapsed="true"/>
    <col min="34" max="34" customWidth="true" style="2" width="11.21875" collapsed="true"/>
    <col min="35" max="35" customWidth="true" style="2" width="13.109375" collapsed="true"/>
    <col min="36" max="36" customWidth="true" style="19" width="13.109375" collapsed="true"/>
    <col min="37" max="38" customWidth="true" style="2" width="12.109375" collapsed="true"/>
    <col min="39" max="39" customWidth="true" style="2" width="9.0" collapsed="true"/>
    <col min="40" max="40" customWidth="true" style="2" width="9.77734375" collapsed="true"/>
    <col min="41" max="41" customWidth="true" style="2" width="1.44140625" collapsed="true"/>
    <col min="42" max="42" bestFit="true" customWidth="true" style="2" width="9.21875" collapsed="true"/>
    <col min="43" max="43" style="2" width="9.0" collapsed="true"/>
    <col min="44" max="44" bestFit="true" customWidth="true" style="2" width="9.109375" collapsed="true"/>
    <col min="45" max="45" customWidth="true" style="2" width="9.109375" collapsed="true"/>
    <col min="46" max="47" bestFit="true" customWidth="true" style="2" width="9.44140625" collapsed="true"/>
    <col min="48" max="48" style="2" width="9.0" collapsed="true"/>
    <col min="49" max="49" bestFit="true" customWidth="true" style="2" width="9.21875" collapsed="true"/>
    <col min="50" max="50" style="2" width="9.0" collapsed="true"/>
    <col min="51" max="51" bestFit="true" customWidth="true" style="2" width="9.109375" collapsed="true"/>
    <col min="52" max="52" customWidth="true" style="2" width="9.109375" collapsed="true"/>
    <col min="53" max="54" bestFit="true" customWidth="true" style="2" width="9.44140625" collapsed="true"/>
    <col min="55" max="55" style="2" width="9.0" collapsed="true"/>
    <col min="56" max="56" bestFit="true" customWidth="true" style="2" width="9.21875" collapsed="true"/>
    <col min="57" max="57" style="2" width="9.0" collapsed="true"/>
    <col min="58" max="58" bestFit="true" customWidth="true" style="2" width="9.109375" collapsed="true"/>
    <col min="59" max="59" customWidth="true" style="2" width="9.109375" collapsed="true"/>
    <col min="60" max="61" bestFit="true" customWidth="true" style="2" width="9.44140625" collapsed="true"/>
    <col min="62" max="62" style="2" width="9.0" collapsed="true"/>
    <col min="63" max="63" bestFit="true" customWidth="true" style="2" width="9.21875" collapsed="true"/>
    <col min="64" max="64" style="2" width="9.0" collapsed="true"/>
    <col min="65" max="65" bestFit="true" customWidth="true" style="2" width="9.109375" collapsed="true"/>
    <col min="66" max="66" customWidth="true" style="2" width="9.109375" collapsed="true"/>
    <col min="67" max="68" bestFit="true" customWidth="true" style="2" width="9.44140625" collapsed="true"/>
    <col min="69" max="16384" style="2" width="9.0" collapsed="true"/>
  </cols>
  <sheetData>
    <row r="1" spans="2:68">
      <c r="B1" s="2">
        <v>2823</v>
      </c>
      <c r="H1" s="2">
        <v>2822</v>
      </c>
      <c r="N1" s="2">
        <v>3188</v>
      </c>
      <c r="T1" s="2">
        <v>3147</v>
      </c>
      <c r="Z1" s="2" t="s">
        <v>0</v>
      </c>
      <c r="AA1" s="2" t="s">
        <v>9</v>
      </c>
      <c r="AB1" s="2" t="s">
        <v>2</v>
      </c>
      <c r="AC1" s="2" t="s">
        <v>11</v>
      </c>
      <c r="AD1" s="2" t="s">
        <v>16</v>
      </c>
      <c r="AE1" s="2" t="s">
        <v>17</v>
      </c>
      <c r="AF1" s="2" t="s">
        <v>18</v>
      </c>
      <c r="AG1" s="2" t="s">
        <v>12</v>
      </c>
      <c r="AH1" s="2" t="s">
        <v>13</v>
      </c>
      <c r="AI1" s="2" t="s">
        <v>10</v>
      </c>
      <c r="AJ1" s="2" t="s">
        <v>14</v>
      </c>
      <c r="AK1" s="2" t="s">
        <v>21</v>
      </c>
      <c r="AL1" s="2" t="s">
        <v>20</v>
      </c>
      <c r="AM1" s="2" t="s">
        <v>15</v>
      </c>
      <c r="AN1" s="2" t="s">
        <v>22</v>
      </c>
      <c r="AP1" s="2" t="s">
        <v>1</v>
      </c>
      <c r="AS1" s="2" t="s">
        <v>7</v>
      </c>
      <c r="AT1" s="2" t="s">
        <v>8</v>
      </c>
      <c r="AU1" s="2" t="s">
        <v>19</v>
      </c>
      <c r="AW1" s="2" t="s">
        <v>23</v>
      </c>
      <c r="AZ1" s="2" t="s">
        <v>7</v>
      </c>
      <c r="BA1" s="2" t="s">
        <v>8</v>
      </c>
      <c r="BB1" s="2" t="s">
        <v>19</v>
      </c>
      <c r="BD1" s="2" t="s">
        <v>25</v>
      </c>
      <c r="BG1" s="2" t="s">
        <v>7</v>
      </c>
      <c r="BH1" s="2" t="s">
        <v>8</v>
      </c>
      <c r="BI1" s="2" t="s">
        <v>19</v>
      </c>
      <c r="BK1" s="2" t="s">
        <v>24</v>
      </c>
      <c r="BN1" s="2" t="s">
        <v>7</v>
      </c>
      <c r="BO1" s="2" t="s">
        <v>8</v>
      </c>
      <c r="BP1" s="2" t="s">
        <v>19</v>
      </c>
    </row>
    <row r="2" spans="2:68">
      <c r="E2" s="2" t="s">
        <v>4</v>
      </c>
      <c r="F2" s="2" t="s">
        <v>3</v>
      </c>
      <c r="K2" s="2" t="s">
        <v>6</v>
      </c>
      <c r="L2" s="2" t="s">
        <v>3</v>
      </c>
      <c r="Q2" s="2" t="s">
        <v>6</v>
      </c>
      <c r="R2" s="2" t="s">
        <v>3</v>
      </c>
      <c r="W2" s="2" t="s">
        <v>6</v>
      </c>
      <c r="X2" s="2" t="s">
        <v>3</v>
      </c>
      <c r="AC2" s="3"/>
      <c r="AD2" s="3"/>
      <c r="AE2" s="3"/>
      <c r="AF2" s="3"/>
      <c r="AJ2" s="2"/>
    </row>
    <row r="3" spans="2:68">
      <c r="B3" s="4">
        <v>42276</v>
      </c>
      <c r="C3" s="5">
        <v>10.1</v>
      </c>
      <c r="D3" s="5">
        <v>10.96</v>
      </c>
      <c r="E3" s="6" t="s">
        <v>5</v>
      </c>
      <c r="F3" s="7">
        <v>-7.85E-2</v>
      </c>
      <c r="H3" s="4">
        <v>42276</v>
      </c>
      <c r="I3" s="5">
        <v>11.34</v>
      </c>
      <c r="J3" s="5">
        <v>11.38</v>
      </c>
      <c r="K3" s="6"/>
      <c r="L3" s="7">
        <v>-3.5000000000000001E-3</v>
      </c>
      <c r="N3" s="4">
        <v>42276</v>
      </c>
      <c r="O3" s="5">
        <v>38.700000000000003</v>
      </c>
      <c r="P3" s="5">
        <v>39.11</v>
      </c>
      <c r="Q3" s="6"/>
      <c r="R3" s="7">
        <v>-1.0500000000000001E-2</v>
      </c>
      <c r="T3" s="4">
        <v>42276</v>
      </c>
      <c r="U3" s="5"/>
      <c r="V3" s="5"/>
      <c r="W3" s="6"/>
      <c r="X3" s="7"/>
      <c r="Z3" s="4">
        <v>42276</v>
      </c>
      <c r="AC3" s="3"/>
      <c r="AD3" s="3"/>
      <c r="AE3" s="3"/>
      <c r="AF3" s="3"/>
      <c r="AJ3" s="2"/>
      <c r="AP3" s="4">
        <v>42276</v>
      </c>
      <c r="AW3" s="4">
        <v>42276</v>
      </c>
      <c r="BD3" s="4">
        <v>42276</v>
      </c>
      <c r="BK3" s="4">
        <v>42276</v>
      </c>
    </row>
    <row ht="16.2" r="4" spans="2:68" thickBot="1">
      <c r="B4" s="8">
        <v>42277</v>
      </c>
      <c r="C4" s="9">
        <v>10.220000000000001</v>
      </c>
      <c r="D4" s="9">
        <v>11.07</v>
      </c>
      <c r="E4" s="10">
        <f>C4/C3-1</f>
        <v>1.1881188118811892E-2</v>
      </c>
      <c r="F4" s="11">
        <v>-7.6799999999999993E-2</v>
      </c>
      <c r="H4" s="8">
        <v>42277</v>
      </c>
      <c r="I4" s="9">
        <v>11.4</v>
      </c>
      <c r="J4" s="9">
        <v>11.53</v>
      </c>
      <c r="K4" s="10">
        <f>I4/I3-1</f>
        <v>5.2910052910053462E-3</v>
      </c>
      <c r="L4" s="11">
        <v>-1.1299999999999999E-2</v>
      </c>
      <c r="N4" s="8">
        <v>42277</v>
      </c>
      <c r="O4" s="9">
        <v>39</v>
      </c>
      <c r="P4" s="9">
        <v>39.49</v>
      </c>
      <c r="Q4" s="10">
        <f>O4/O3-1</f>
        <v>7.7519379844961378E-3</v>
      </c>
      <c r="R4" s="11">
        <v>-1.24E-2</v>
      </c>
      <c r="T4" s="8">
        <v>42277</v>
      </c>
      <c r="U4" s="9"/>
      <c r="V4" s="9"/>
      <c r="W4" s="10"/>
      <c r="X4" s="11"/>
      <c r="Z4" s="12">
        <v>42277</v>
      </c>
      <c r="AA4" s="13"/>
      <c r="AB4" s="13"/>
      <c r="AC4" s="13"/>
      <c r="AD4" s="14"/>
      <c r="AE4" s="14"/>
      <c r="AF4" s="14"/>
      <c r="AG4" s="13"/>
      <c r="AH4" s="13"/>
      <c r="AI4" s="13"/>
      <c r="AJ4" s="13"/>
      <c r="AK4" s="13"/>
      <c r="AL4" s="13"/>
      <c r="AM4" s="13"/>
      <c r="AN4" s="13"/>
      <c r="AP4" s="8">
        <v>42277</v>
      </c>
      <c r="AW4" s="8">
        <v>42277</v>
      </c>
      <c r="BD4" s="8">
        <v>42277</v>
      </c>
      <c r="BK4" s="8">
        <v>42277</v>
      </c>
    </row>
    <row r="5" spans="2:68">
      <c r="B5" s="4">
        <v>42279</v>
      </c>
      <c r="C5" s="5">
        <v>10.4</v>
      </c>
      <c r="D5" s="5">
        <v>11.06</v>
      </c>
      <c r="E5" s="6">
        <f ref="E5:E14" si="0" t="shared">C5/C4-1</f>
        <v>1.7612524461839474E-2</v>
      </c>
      <c r="F5" s="7">
        <v>-5.9700000000000003E-2</v>
      </c>
      <c r="H5" s="4">
        <v>42279</v>
      </c>
      <c r="I5" s="5">
        <v>11.56</v>
      </c>
      <c r="J5" s="5">
        <v>11.53</v>
      </c>
      <c r="K5" s="6">
        <f ref="K5:K18" si="1" t="shared">I5/I4-1</f>
        <v>1.4035087719298289E-2</v>
      </c>
      <c r="L5" s="7">
        <v>2.5999999999999999E-3</v>
      </c>
      <c r="N5" s="4">
        <v>42279</v>
      </c>
      <c r="O5" s="5">
        <v>39.549999999999997</v>
      </c>
      <c r="P5" s="5">
        <v>39.49</v>
      </c>
      <c r="Q5" s="6">
        <f ref="Q5:Q15" si="2" t="shared">O5/O4-1</f>
        <v>1.4102564102564052E-2</v>
      </c>
      <c r="R5" s="7">
        <v>1.5E-3</v>
      </c>
      <c r="T5" s="4">
        <v>42279</v>
      </c>
      <c r="U5" s="5"/>
      <c r="V5" s="5"/>
      <c r="W5" s="6"/>
      <c r="X5" s="7"/>
      <c r="Z5" s="4">
        <v>42279</v>
      </c>
      <c r="AD5" s="3"/>
      <c r="AE5" s="3"/>
      <c r="AF5" s="3"/>
      <c r="AJ5" s="2"/>
      <c r="AP5" s="4">
        <v>42279</v>
      </c>
      <c r="AW5" s="4">
        <v>42279</v>
      </c>
      <c r="BD5" s="4">
        <v>42279</v>
      </c>
      <c r="BK5" s="4">
        <v>42279</v>
      </c>
    </row>
    <row ht="16.2" r="6" spans="2:68" thickBot="1">
      <c r="B6" s="8">
        <v>42282</v>
      </c>
      <c r="C6" s="9">
        <v>10.54</v>
      </c>
      <c r="D6" s="9">
        <v>11.06</v>
      </c>
      <c r="E6" s="10">
        <f si="0" t="shared"/>
        <v>1.3461538461538414E-2</v>
      </c>
      <c r="F6" s="11">
        <v>-4.7E-2</v>
      </c>
      <c r="H6" s="8">
        <v>42282</v>
      </c>
      <c r="I6" s="9">
        <v>11.9</v>
      </c>
      <c r="J6" s="9">
        <v>11.53</v>
      </c>
      <c r="K6" s="10">
        <f si="1" t="shared"/>
        <v>2.9411764705882248E-2</v>
      </c>
      <c r="L6" s="11">
        <v>3.2099999999999997E-2</v>
      </c>
      <c r="N6" s="8">
        <v>42282</v>
      </c>
      <c r="O6" s="9">
        <v>40.5</v>
      </c>
      <c r="P6" s="9">
        <v>39.49</v>
      </c>
      <c r="Q6" s="10">
        <f si="2" t="shared"/>
        <v>2.4020227560050733E-2</v>
      </c>
      <c r="R6" s="11">
        <v>2.5600000000000001E-2</v>
      </c>
      <c r="T6" s="8">
        <v>42282</v>
      </c>
      <c r="U6" s="15"/>
      <c r="V6" s="15"/>
      <c r="W6" s="10"/>
      <c r="X6" s="11"/>
      <c r="Z6" s="8">
        <v>42282</v>
      </c>
      <c r="AD6" s="3"/>
      <c r="AE6" s="3"/>
      <c r="AF6" s="3"/>
      <c r="AJ6" s="2"/>
      <c r="AP6" s="8">
        <v>42282</v>
      </c>
      <c r="AW6" s="8">
        <v>42282</v>
      </c>
      <c r="BD6" s="8">
        <v>42282</v>
      </c>
      <c r="BK6" s="8">
        <v>42282</v>
      </c>
    </row>
    <row r="7" spans="2:68">
      <c r="B7" s="4">
        <v>42283</v>
      </c>
      <c r="C7" s="5">
        <v>10.7</v>
      </c>
      <c r="D7" s="5">
        <v>11.06</v>
      </c>
      <c r="E7" s="6">
        <f si="0" t="shared"/>
        <v>1.5180265654648917E-2</v>
      </c>
      <c r="F7" s="7">
        <v>-3.2500000000000001E-2</v>
      </c>
      <c r="H7" s="4">
        <v>42283</v>
      </c>
      <c r="I7" s="5">
        <v>12</v>
      </c>
      <c r="J7" s="5">
        <v>11.53</v>
      </c>
      <c r="K7" s="6">
        <f si="1" t="shared"/>
        <v>8.4033613445377853E-3</v>
      </c>
      <c r="L7" s="7">
        <v>4.0800000000000003E-2</v>
      </c>
      <c r="N7" s="4">
        <v>42283</v>
      </c>
      <c r="O7" s="5">
        <v>40.9</v>
      </c>
      <c r="P7" s="5">
        <v>39.49</v>
      </c>
      <c r="Q7" s="6">
        <f si="2" t="shared"/>
        <v>9.8765432098764094E-3</v>
      </c>
      <c r="R7" s="7">
        <v>3.5700000000000003E-2</v>
      </c>
      <c r="T7" s="4">
        <v>42283</v>
      </c>
      <c r="U7" s="5"/>
      <c r="V7" s="5"/>
      <c r="W7" s="6"/>
      <c r="X7" s="7"/>
      <c r="Z7" s="4">
        <v>42283</v>
      </c>
      <c r="AD7" s="3"/>
      <c r="AE7" s="3"/>
      <c r="AF7" s="3"/>
      <c r="AJ7" s="2"/>
      <c r="AP7" s="4">
        <v>42283</v>
      </c>
      <c r="AW7" s="4">
        <v>42283</v>
      </c>
      <c r="BD7" s="4">
        <v>42283</v>
      </c>
      <c r="BK7" s="4">
        <v>42283</v>
      </c>
    </row>
    <row ht="16.2" r="8" spans="2:68" thickBot="1">
      <c r="B8" s="8">
        <v>42284</v>
      </c>
      <c r="C8" s="9">
        <v>11</v>
      </c>
      <c r="D8" s="9">
        <v>11.06</v>
      </c>
      <c r="E8" s="10">
        <f si="0" t="shared"/>
        <v>2.8037383177570208E-2</v>
      </c>
      <c r="F8" s="11">
        <v>-5.4000000000000003E-3</v>
      </c>
      <c r="H8" s="8">
        <v>42284</v>
      </c>
      <c r="I8" s="9">
        <v>12.3</v>
      </c>
      <c r="J8" s="9">
        <v>11.53</v>
      </c>
      <c r="K8" s="10">
        <f si="1" t="shared"/>
        <v>2.5000000000000133E-2</v>
      </c>
      <c r="L8" s="11">
        <v>6.6799999999999998E-2</v>
      </c>
      <c r="N8" s="8">
        <v>42284</v>
      </c>
      <c r="O8" s="9">
        <v>42.9</v>
      </c>
      <c r="P8" s="9">
        <v>39.49</v>
      </c>
      <c r="Q8" s="10">
        <f si="2" t="shared"/>
        <v>4.8899755501222497E-2</v>
      </c>
      <c r="R8" s="11">
        <v>8.6400000000000005E-2</v>
      </c>
      <c r="T8" s="8">
        <v>42284</v>
      </c>
      <c r="U8" s="15"/>
      <c r="V8" s="15"/>
      <c r="W8" s="10"/>
      <c r="X8" s="11"/>
      <c r="Z8" s="8">
        <v>42284</v>
      </c>
      <c r="AD8" s="3"/>
      <c r="AE8" s="3"/>
      <c r="AF8" s="3"/>
      <c r="AJ8" s="2"/>
      <c r="AP8" s="8">
        <v>42284</v>
      </c>
      <c r="AW8" s="8">
        <v>42284</v>
      </c>
      <c r="BD8" s="8">
        <v>42284</v>
      </c>
      <c r="BK8" s="8">
        <v>42284</v>
      </c>
    </row>
    <row r="9" spans="2:68">
      <c r="B9" s="4">
        <v>42285</v>
      </c>
      <c r="C9" s="5">
        <v>10.7</v>
      </c>
      <c r="D9" s="5">
        <v>11.31</v>
      </c>
      <c r="E9" s="6">
        <f si="0" t="shared"/>
        <v>-2.7272727272727337E-2</v>
      </c>
      <c r="F9" s="7">
        <v>-5.3900000000000003E-2</v>
      </c>
      <c r="H9" s="4">
        <v>42285</v>
      </c>
      <c r="I9" s="5">
        <v>11.88</v>
      </c>
      <c r="J9" s="5">
        <v>11.76</v>
      </c>
      <c r="K9" s="6">
        <f si="1" t="shared"/>
        <v>-3.4146341463414664E-2</v>
      </c>
      <c r="L9" s="7">
        <v>1.0200000000000001E-2</v>
      </c>
      <c r="N9" s="4">
        <v>42285</v>
      </c>
      <c r="O9" s="5">
        <v>40.799999999999997</v>
      </c>
      <c r="P9" s="5">
        <v>40.58</v>
      </c>
      <c r="Q9" s="6">
        <f si="2" t="shared"/>
        <v>-4.8951048951048959E-2</v>
      </c>
      <c r="R9" s="7">
        <v>5.4000000000000003E-3</v>
      </c>
      <c r="T9" s="4">
        <v>42285</v>
      </c>
      <c r="U9" s="5"/>
      <c r="V9" s="5"/>
      <c r="W9" s="6"/>
      <c r="X9" s="7"/>
      <c r="Z9" s="4">
        <v>42285</v>
      </c>
      <c r="AD9" s="3"/>
      <c r="AE9" s="3"/>
      <c r="AF9" s="3"/>
      <c r="AJ9" s="2"/>
      <c r="AP9" s="4">
        <v>42285</v>
      </c>
      <c r="AW9" s="4">
        <v>42285</v>
      </c>
      <c r="BD9" s="4">
        <v>42285</v>
      </c>
      <c r="BK9" s="4">
        <v>42285</v>
      </c>
    </row>
    <row ht="16.2" r="10" spans="2:68" thickBot="1">
      <c r="B10" s="8">
        <v>42286</v>
      </c>
      <c r="C10" s="9">
        <v>10.7</v>
      </c>
      <c r="D10" s="9">
        <v>11.45</v>
      </c>
      <c r="E10" s="10">
        <f si="0" t="shared"/>
        <v>0</v>
      </c>
      <c r="F10" s="11">
        <v>-6.5500000000000003E-2</v>
      </c>
      <c r="H10" s="8">
        <v>42286</v>
      </c>
      <c r="I10" s="9">
        <v>11.84</v>
      </c>
      <c r="J10" s="9">
        <v>11.92</v>
      </c>
      <c r="K10" s="10">
        <f si="1" t="shared"/>
        <v>-3.3670033670034627E-3</v>
      </c>
      <c r="L10" s="11">
        <v>-6.7000000000000002E-3</v>
      </c>
      <c r="N10" s="8">
        <v>42286</v>
      </c>
      <c r="O10" s="9">
        <v>40.85</v>
      </c>
      <c r="P10" s="9">
        <v>41.19</v>
      </c>
      <c r="Q10" s="10">
        <f si="2" t="shared"/>
        <v>1.225490196078427E-3</v>
      </c>
      <c r="R10" s="11">
        <v>-8.3000000000000001E-3</v>
      </c>
      <c r="T10" s="8">
        <v>42286</v>
      </c>
      <c r="U10" s="15"/>
      <c r="V10" s="15"/>
      <c r="W10" s="10"/>
      <c r="X10" s="11"/>
      <c r="Z10" s="12">
        <v>42286</v>
      </c>
      <c r="AA10" s="13">
        <v>9528.89</v>
      </c>
      <c r="AB10" s="13">
        <v>9646.1</v>
      </c>
      <c r="AC10" s="16">
        <f>AB10/AA10-1</f>
        <v>1.2300488304514134E-2</v>
      </c>
      <c r="AD10" s="14"/>
      <c r="AE10" s="14"/>
      <c r="AF10" s="14"/>
      <c r="AG10" s="13"/>
      <c r="AH10" s="13"/>
      <c r="AI10" s="13">
        <v>9620</v>
      </c>
      <c r="AJ10" s="17"/>
      <c r="AK10" s="13"/>
      <c r="AL10" s="13"/>
      <c r="AM10" s="13"/>
      <c r="AN10" s="13"/>
      <c r="AO10" s="13"/>
      <c r="AP10" s="8">
        <v>42286</v>
      </c>
      <c r="AW10" s="8">
        <v>42286</v>
      </c>
      <c r="BD10" s="8">
        <v>42286</v>
      </c>
      <c r="BK10" s="8">
        <v>42286</v>
      </c>
    </row>
    <row r="11" spans="2:68">
      <c r="B11" s="4">
        <v>42289</v>
      </c>
      <c r="C11" s="5">
        <v>11.04</v>
      </c>
      <c r="D11" s="5">
        <v>11.82</v>
      </c>
      <c r="E11" s="6">
        <f si="0" t="shared"/>
        <v>3.1775700934579376E-2</v>
      </c>
      <c r="F11" s="7">
        <v>-6.6000000000000003E-2</v>
      </c>
      <c r="H11" s="4">
        <v>42289</v>
      </c>
      <c r="I11" s="5">
        <v>12.36</v>
      </c>
      <c r="J11" s="5">
        <v>12.33</v>
      </c>
      <c r="K11" s="6">
        <f si="1" t="shared"/>
        <v>4.3918918918918859E-2</v>
      </c>
      <c r="L11" s="7">
        <v>2.3999999999999998E-3</v>
      </c>
      <c r="N11" s="4">
        <v>42289</v>
      </c>
      <c r="O11" s="5">
        <v>42.95</v>
      </c>
      <c r="P11" s="5">
        <v>42.67</v>
      </c>
      <c r="Q11" s="6">
        <f si="2" t="shared"/>
        <v>5.1407588739290189E-2</v>
      </c>
      <c r="R11" s="7">
        <v>6.6E-3</v>
      </c>
      <c r="T11" s="4">
        <v>42289</v>
      </c>
      <c r="U11" s="5"/>
      <c r="V11" s="5"/>
      <c r="W11" s="6"/>
      <c r="X11" s="7"/>
      <c r="Z11" s="4">
        <v>42289</v>
      </c>
      <c r="AA11" s="2">
        <v>9646.1</v>
      </c>
      <c r="AB11" s="2">
        <v>9945.4</v>
      </c>
      <c r="AC11" s="18">
        <f ref="AC11:AC17" si="3" t="shared">AB11/AA11-1</f>
        <v>3.1028083888825497E-2</v>
      </c>
      <c r="AD11" s="3"/>
      <c r="AE11" s="3"/>
      <c r="AF11" s="3"/>
      <c r="AG11" s="2">
        <v>9922.5</v>
      </c>
      <c r="AH11" s="2">
        <v>10020</v>
      </c>
      <c r="AI11" s="2">
        <v>9965</v>
      </c>
      <c r="AJ11" s="19">
        <f ref="AJ11:AJ22" si="4" t="shared">AG11/AB11-1</f>
        <v>-2.3025720433567098E-3</v>
      </c>
      <c r="AK11" s="20"/>
      <c r="AL11" s="20"/>
      <c r="AM11" s="20">
        <f ref="AM11:AM17" si="5" t="shared">AI11/AH11-1</f>
        <v>-5.4890219560878029E-3</v>
      </c>
      <c r="AP11" s="4">
        <v>42289</v>
      </c>
      <c r="AQ11" s="2">
        <v>38.69</v>
      </c>
      <c r="AR11" s="2">
        <v>38.979999999999997</v>
      </c>
      <c r="AT11" s="18">
        <f ref="AT11:AT19" si="6" t="shared">+AQ11/AR11-1</f>
        <v>-7.4397126731656771E-3</v>
      </c>
      <c r="AW11" s="4">
        <v>42289</v>
      </c>
      <c r="BA11" s="18"/>
      <c r="BD11" s="4">
        <v>42289</v>
      </c>
      <c r="BH11" s="18"/>
      <c r="BK11" s="4">
        <v>42289</v>
      </c>
      <c r="BO11" s="18"/>
    </row>
    <row ht="16.2" r="12" spans="2:68" thickBot="1">
      <c r="B12" s="8">
        <v>42290</v>
      </c>
      <c r="C12" s="9">
        <v>10.84</v>
      </c>
      <c r="D12" s="9">
        <v>11.772</v>
      </c>
      <c r="E12" s="10">
        <f si="0" t="shared"/>
        <v>-1.8115942028985477E-2</v>
      </c>
      <c r="F12" s="11">
        <f ref="F12:F19" si="7" t="shared">+C12/D12-1</f>
        <v>-7.9170914033299344E-2</v>
      </c>
      <c r="H12" s="8">
        <v>42290</v>
      </c>
      <c r="I12" s="9">
        <v>12.14</v>
      </c>
      <c r="J12" s="9">
        <v>12.22</v>
      </c>
      <c r="K12" s="10">
        <f si="1" t="shared"/>
        <v>-1.7799352750809017E-2</v>
      </c>
      <c r="L12" s="11">
        <f ref="L12:L20" si="8" t="shared">+I12/J12-1</f>
        <v>-6.5466448445171688E-3</v>
      </c>
      <c r="N12" s="8">
        <v>42290</v>
      </c>
      <c r="O12" s="9">
        <v>42.7</v>
      </c>
      <c r="P12" s="9">
        <v>42.540999999999997</v>
      </c>
      <c r="Q12" s="10">
        <f si="2" t="shared"/>
        <v>-5.8207217694994373E-3</v>
      </c>
      <c r="R12" s="11">
        <f ref="R12:R17" si="9" t="shared">+O12/P12-1</f>
        <v>3.7375708140383601E-3</v>
      </c>
      <c r="T12" s="8">
        <v>42290</v>
      </c>
      <c r="U12" s="15"/>
      <c r="V12" s="15"/>
      <c r="W12" s="10"/>
      <c r="X12" s="11"/>
      <c r="Z12" s="12">
        <v>42290</v>
      </c>
      <c r="AA12" s="13">
        <v>9945.4</v>
      </c>
      <c r="AB12" s="13">
        <v>9878.5400000000009</v>
      </c>
      <c r="AC12" s="16">
        <f si="3" t="shared"/>
        <v>-6.7227059746213236E-3</v>
      </c>
      <c r="AD12" s="14">
        <v>9965</v>
      </c>
      <c r="AE12" s="14">
        <v>9922.5</v>
      </c>
      <c r="AF12" s="21">
        <f>AE12/AD12-1</f>
        <v>-4.2649272453587628E-3</v>
      </c>
      <c r="AG12" s="13">
        <v>9875</v>
      </c>
      <c r="AH12" s="13">
        <v>9830</v>
      </c>
      <c r="AI12" s="13">
        <v>9855</v>
      </c>
      <c r="AJ12" s="21">
        <f si="4" t="shared"/>
        <v>-3.5835255007332645E-4</v>
      </c>
      <c r="AK12" s="21">
        <f ref="AK12:AK17" si="10" t="shared">AH12/AH11-1</f>
        <v>-1.8962075848303339E-2</v>
      </c>
      <c r="AL12" s="21">
        <f ref="AL12:AL17" si="11" t="shared">AH12/AI11-1</f>
        <v>-1.354741595584541E-2</v>
      </c>
      <c r="AM12" s="21">
        <f si="5" t="shared"/>
        <v>2.5432349949134903E-3</v>
      </c>
      <c r="AN12" s="21"/>
      <c r="AP12" s="8">
        <v>42290</v>
      </c>
      <c r="AQ12" s="2">
        <v>38.19</v>
      </c>
      <c r="AR12" s="2">
        <v>38.71</v>
      </c>
      <c r="AS12" s="18">
        <f>AQ12/AQ11-1</f>
        <v>-1.2923235978288927E-2</v>
      </c>
      <c r="AT12" s="18">
        <f si="6" t="shared"/>
        <v>-1.3433221389821837E-2</v>
      </c>
      <c r="AU12" s="18">
        <f>AQ12/AR11-1</f>
        <v>-2.0266803488968699E-2</v>
      </c>
      <c r="AW12" s="8">
        <v>42290</v>
      </c>
      <c r="AZ12" s="18"/>
      <c r="BA12" s="18"/>
      <c r="BB12" s="18"/>
      <c r="BD12" s="8">
        <v>42290</v>
      </c>
      <c r="BG12" s="18"/>
      <c r="BH12" s="18"/>
      <c r="BI12" s="18"/>
      <c r="BK12" s="8">
        <v>42290</v>
      </c>
      <c r="BN12" s="18"/>
      <c r="BO12" s="18"/>
      <c r="BP12" s="18"/>
    </row>
    <row r="13" spans="2:68">
      <c r="B13" s="4">
        <v>42291</v>
      </c>
      <c r="C13" s="5">
        <v>10.72</v>
      </c>
      <c r="D13" s="5">
        <v>11.647</v>
      </c>
      <c r="E13" s="6">
        <f si="0" t="shared"/>
        <v>-1.1070110701106972E-2</v>
      </c>
      <c r="F13" s="7">
        <f si="7" t="shared"/>
        <v>-7.959131106722761E-2</v>
      </c>
      <c r="H13" s="4">
        <v>42291</v>
      </c>
      <c r="I13" s="5">
        <v>12.02</v>
      </c>
      <c r="J13" s="5">
        <v>12.096</v>
      </c>
      <c r="K13" s="6">
        <f si="1" t="shared"/>
        <v>-9.884678747940745E-3</v>
      </c>
      <c r="L13" s="7">
        <f si="8" t="shared"/>
        <v>-6.2830687830688348E-3</v>
      </c>
      <c r="N13" s="4">
        <v>42291</v>
      </c>
      <c r="O13" s="5">
        <v>41.65</v>
      </c>
      <c r="P13" s="5">
        <v>41.975000000000001</v>
      </c>
      <c r="Q13" s="6">
        <f si="2" t="shared"/>
        <v>-2.4590163934426368E-2</v>
      </c>
      <c r="R13" s="7">
        <f si="9" t="shared"/>
        <v>-7.7427039904706119E-3</v>
      </c>
      <c r="T13" s="4">
        <v>42291</v>
      </c>
      <c r="U13" s="5"/>
      <c r="V13" s="5"/>
      <c r="W13" s="6"/>
      <c r="X13" s="7"/>
      <c r="Z13" s="4">
        <v>42291</v>
      </c>
      <c r="AA13" s="2">
        <v>9878.5400000000009</v>
      </c>
      <c r="AB13" s="2">
        <v>9796.5499999999993</v>
      </c>
      <c r="AC13" s="18">
        <f si="3" t="shared"/>
        <v>-8.2998094860172733E-3</v>
      </c>
      <c r="AD13" s="3">
        <v>9855</v>
      </c>
      <c r="AE13" s="3">
        <v>9852.5</v>
      </c>
      <c r="AF13" s="20">
        <f ref="AF13:AF23" si="12" t="shared">AE13/AD13-1</f>
        <v>-2.5367833587008892E-4</v>
      </c>
      <c r="AG13" s="2">
        <v>9787</v>
      </c>
      <c r="AH13" s="2">
        <v>9705</v>
      </c>
      <c r="AI13" s="2">
        <v>9797.5</v>
      </c>
      <c r="AJ13" s="20">
        <f si="4" t="shared"/>
        <v>-9.7483297691525195E-4</v>
      </c>
      <c r="AK13" s="20">
        <f si="10" t="shared"/>
        <v>-1.2716174974567673E-2</v>
      </c>
      <c r="AL13" s="20">
        <f si="11" t="shared"/>
        <v>-1.5220700152207001E-2</v>
      </c>
      <c r="AM13" s="20">
        <f si="5" t="shared"/>
        <v>9.5311695002575636E-3</v>
      </c>
      <c r="AN13" s="20">
        <f>LN(AD13/AG12)</f>
        <v>-2.0273701825020956E-3</v>
      </c>
      <c r="AP13" s="4">
        <v>42291</v>
      </c>
      <c r="AQ13" s="2">
        <v>38.35</v>
      </c>
      <c r="AR13" s="2">
        <v>38.35</v>
      </c>
      <c r="AS13" s="18">
        <f>AQ13/AQ12-1</f>
        <v>4.1895784236711808E-3</v>
      </c>
      <c r="AT13" s="18">
        <f si="6" t="shared"/>
        <v>0</v>
      </c>
      <c r="AU13" s="18">
        <f ref="AU13:AU19" si="13" t="shared">AQ13/AR12-1</f>
        <v>-9.2999225006458186E-3</v>
      </c>
      <c r="AW13" s="4">
        <v>42291</v>
      </c>
      <c r="AZ13" s="18"/>
      <c r="BA13" s="18"/>
      <c r="BB13" s="18"/>
      <c r="BD13" s="4">
        <v>42291</v>
      </c>
      <c r="BG13" s="18"/>
      <c r="BH13" s="18"/>
      <c r="BI13" s="18"/>
      <c r="BK13" s="4">
        <v>42291</v>
      </c>
      <c r="BN13" s="18"/>
      <c r="BO13" s="18"/>
      <c r="BP13" s="18"/>
    </row>
    <row customHeight="1" ht="17.25" r="14" spans="2:68" thickBot="1">
      <c r="B14" s="8">
        <f>+B13+1</f>
        <v>42292</v>
      </c>
      <c r="C14" s="9">
        <v>11</v>
      </c>
      <c r="D14" s="9">
        <v>11.861000000000001</v>
      </c>
      <c r="E14" s="10">
        <f si="0" t="shared"/>
        <v>2.6119402985074647E-2</v>
      </c>
      <c r="F14" s="11">
        <f si="7" t="shared"/>
        <v>-7.2590843942332062E-2</v>
      </c>
      <c r="H14" s="8">
        <v>42292</v>
      </c>
      <c r="I14" s="9">
        <v>12.34</v>
      </c>
      <c r="J14" s="9">
        <v>12.323</v>
      </c>
      <c r="K14" s="10">
        <f si="1" t="shared"/>
        <v>2.6622296173044901E-2</v>
      </c>
      <c r="L14" s="11">
        <f si="8" t="shared"/>
        <v>1.3795342043332326E-3</v>
      </c>
      <c r="N14" s="8">
        <v>42292</v>
      </c>
      <c r="O14" s="9">
        <v>43.45</v>
      </c>
      <c r="P14" s="9">
        <v>42.999000000000002</v>
      </c>
      <c r="Q14" s="10">
        <f si="2" t="shared"/>
        <v>4.3217286914766007E-2</v>
      </c>
      <c r="R14" s="11">
        <f si="9" t="shared"/>
        <v>1.0488616014325824E-2</v>
      </c>
      <c r="T14" s="8">
        <v>42292</v>
      </c>
      <c r="U14" s="15"/>
      <c r="V14" s="15"/>
      <c r="W14" s="10"/>
      <c r="X14" s="11"/>
      <c r="Z14" s="12">
        <v>42292</v>
      </c>
      <c r="AA14" s="13">
        <v>9796.5499999999993</v>
      </c>
      <c r="AB14" s="13">
        <v>9978.19</v>
      </c>
      <c r="AC14" s="16">
        <f si="3" t="shared"/>
        <v>1.8541221144178444E-2</v>
      </c>
      <c r="AD14" s="14">
        <v>9797.5</v>
      </c>
      <c r="AE14" s="14">
        <v>9822.5</v>
      </c>
      <c r="AF14" s="21">
        <f si="12" t="shared"/>
        <v>2.5516713447308881E-3</v>
      </c>
      <c r="AG14" s="13">
        <v>9997.5</v>
      </c>
      <c r="AH14" s="13">
        <v>10005</v>
      </c>
      <c r="AI14" s="13">
        <v>10127.5</v>
      </c>
      <c r="AJ14" s="21">
        <f si="4" t="shared"/>
        <v>1.9352207163823021E-3</v>
      </c>
      <c r="AK14" s="21">
        <f si="10" t="shared"/>
        <v>3.0911901081916549E-2</v>
      </c>
      <c r="AL14" s="21">
        <f si="11" t="shared"/>
        <v>2.1178872161265572E-2</v>
      </c>
      <c r="AM14" s="21">
        <f si="5" t="shared"/>
        <v>1.2243878060969493E-2</v>
      </c>
      <c r="AN14" s="21">
        <f ref="AN14:AN29" si="14" t="shared">LN(AD14/AG13)</f>
        <v>1.0722766479669486E-3</v>
      </c>
      <c r="AP14" s="8">
        <v>42292</v>
      </c>
      <c r="AQ14" s="2">
        <v>39.619999999999997</v>
      </c>
      <c r="AR14" s="2">
        <v>39.130000000000003</v>
      </c>
      <c r="AS14" s="18">
        <f>AQ14/AQ13-1</f>
        <v>3.3116036505866919E-2</v>
      </c>
      <c r="AT14" s="18">
        <f si="6" t="shared"/>
        <v>1.2522361359570633E-2</v>
      </c>
      <c r="AU14" s="18">
        <f si="13" t="shared"/>
        <v>3.3116036505866919E-2</v>
      </c>
      <c r="AW14" s="8">
        <v>42292</v>
      </c>
      <c r="AZ14" s="18"/>
      <c r="BA14" s="18"/>
      <c r="BB14" s="18"/>
      <c r="BD14" s="8">
        <v>42292</v>
      </c>
      <c r="BG14" s="18"/>
      <c r="BH14" s="18"/>
      <c r="BI14" s="18"/>
      <c r="BK14" s="8">
        <v>42292</v>
      </c>
      <c r="BN14" s="18"/>
      <c r="BO14" s="18"/>
      <c r="BP14" s="18"/>
    </row>
    <row r="15" spans="2:68">
      <c r="B15" s="4">
        <f>B14+1</f>
        <v>42293</v>
      </c>
      <c r="C15" s="5">
        <v>11.08</v>
      </c>
      <c r="D15" s="5">
        <v>11.965</v>
      </c>
      <c r="E15" s="6">
        <f>C15/C14-1</f>
        <v>7.2727272727273196E-3</v>
      </c>
      <c r="F15" s="7">
        <f si="7" t="shared"/>
        <v>-7.3965733389051436E-2</v>
      </c>
      <c r="H15" s="4">
        <v>42293</v>
      </c>
      <c r="I15" s="5">
        <v>12.48</v>
      </c>
      <c r="J15" s="5">
        <v>12.404999999999999</v>
      </c>
      <c r="K15" s="6">
        <f si="1" t="shared"/>
        <v>1.1345218800648427E-2</v>
      </c>
      <c r="L15" s="7">
        <f si="8" t="shared"/>
        <v>6.0459492140267912E-3</v>
      </c>
      <c r="N15" s="4">
        <v>42293</v>
      </c>
      <c r="O15" s="5">
        <v>43.95</v>
      </c>
      <c r="P15" s="5">
        <v>43.442999999999998</v>
      </c>
      <c r="Q15" s="6">
        <f si="2" t="shared"/>
        <v>1.1507479861910141E-2</v>
      </c>
      <c r="R15" s="7">
        <f si="9" t="shared"/>
        <v>1.1670464746909914E-2</v>
      </c>
      <c r="T15" s="4">
        <v>42293</v>
      </c>
      <c r="U15" s="5"/>
      <c r="V15" s="5"/>
      <c r="W15" s="6"/>
      <c r="X15" s="7"/>
      <c r="Z15" s="4">
        <v>42293</v>
      </c>
      <c r="AA15" s="2">
        <v>9978.19</v>
      </c>
      <c r="AB15" s="2">
        <v>10072.61</v>
      </c>
      <c r="AC15" s="18">
        <f si="3" t="shared"/>
        <v>9.4626380135074406E-3</v>
      </c>
      <c r="AD15" s="3">
        <v>10127.5</v>
      </c>
      <c r="AE15" s="3">
        <v>10080</v>
      </c>
      <c r="AF15" s="20">
        <f si="12" t="shared"/>
        <v>-4.69019995062947E-3</v>
      </c>
      <c r="AG15" s="2">
        <v>10050</v>
      </c>
      <c r="AH15" s="2">
        <v>10112.5</v>
      </c>
      <c r="AI15" s="2">
        <v>10182.5</v>
      </c>
      <c r="AJ15" s="20">
        <f si="4" t="shared"/>
        <v>-2.2447012244096731E-3</v>
      </c>
      <c r="AK15" s="20">
        <f si="10" t="shared"/>
        <v>1.0744627686156916E-2</v>
      </c>
      <c r="AL15" s="20">
        <f si="11" t="shared"/>
        <v>-1.4811157738829905E-3</v>
      </c>
      <c r="AM15" s="20">
        <f si="5" t="shared"/>
        <v>6.9221260815821584E-3</v>
      </c>
      <c r="AN15" s="20">
        <f si="14" t="shared"/>
        <v>1.2919434355872169E-2</v>
      </c>
      <c r="AP15" s="4">
        <v>42293</v>
      </c>
      <c r="AQ15" s="2">
        <v>39.76</v>
      </c>
      <c r="AR15" s="2">
        <v>39.409999999999997</v>
      </c>
      <c r="AS15" s="18">
        <f>AQ15/AQ14-1</f>
        <v>3.5335689045936647E-3</v>
      </c>
      <c r="AT15" s="18">
        <f si="6" t="shared"/>
        <v>8.8809946714032417E-3</v>
      </c>
      <c r="AU15" s="18">
        <f si="13" t="shared"/>
        <v>1.6100178890876338E-2</v>
      </c>
      <c r="AW15" s="4">
        <v>42293</v>
      </c>
      <c r="AZ15" s="18"/>
      <c r="BA15" s="18"/>
      <c r="BB15" s="18"/>
      <c r="BD15" s="4">
        <v>42293</v>
      </c>
      <c r="BG15" s="18"/>
      <c r="BH15" s="18"/>
      <c r="BI15" s="18"/>
      <c r="BK15" s="4">
        <v>42293</v>
      </c>
      <c r="BN15" s="18"/>
      <c r="BO15" s="18"/>
      <c r="BP15" s="18"/>
    </row>
    <row customHeight="1" ht="17.25" r="16" spans="2:68" thickBot="1">
      <c r="B16" s="8">
        <v>42296</v>
      </c>
      <c r="C16" s="9">
        <v>11.02</v>
      </c>
      <c r="D16" s="9">
        <v>11.922000000000001</v>
      </c>
      <c r="E16" s="10">
        <f>C16/C15-1</f>
        <v>-5.4151624548737232E-3</v>
      </c>
      <c r="F16" s="11">
        <f si="7" t="shared"/>
        <v>-7.5658446569367599E-2</v>
      </c>
      <c r="H16" s="8">
        <v>42296</v>
      </c>
      <c r="I16" s="9">
        <v>12.44</v>
      </c>
      <c r="J16" s="9">
        <v>12.366</v>
      </c>
      <c r="K16" s="10">
        <f si="1" t="shared"/>
        <v>-3.2051282051283048E-3</v>
      </c>
      <c r="L16" s="11">
        <f si="8" t="shared"/>
        <v>5.9841500889534771E-3</v>
      </c>
      <c r="N16" s="8">
        <v>42296</v>
      </c>
      <c r="O16" s="9">
        <v>43.65</v>
      </c>
      <c r="P16" s="9">
        <v>43.365000000000002</v>
      </c>
      <c r="Q16" s="10">
        <f ref="Q16:Q21" si="15" t="shared">O16/O15-1</f>
        <v>-6.8259385665530026E-3</v>
      </c>
      <c r="R16" s="11">
        <f si="9" t="shared"/>
        <v>6.5721203735731315E-3</v>
      </c>
      <c r="T16" s="8">
        <v>42296</v>
      </c>
      <c r="U16" s="15">
        <v>11.04</v>
      </c>
      <c r="V16" s="15"/>
      <c r="W16" s="10"/>
      <c r="X16" s="11"/>
      <c r="Z16" s="12">
        <v>42296</v>
      </c>
      <c r="AA16" s="13">
        <v>10072.61</v>
      </c>
      <c r="AB16" s="13">
        <v>10051.549999999999</v>
      </c>
      <c r="AC16" s="16">
        <f si="3" t="shared"/>
        <v>-2.0908185663895962E-3</v>
      </c>
      <c r="AD16" s="14">
        <v>10182.5</v>
      </c>
      <c r="AE16" s="14">
        <v>10077.5</v>
      </c>
      <c r="AF16" s="21">
        <f si="12" t="shared"/>
        <v>-1.0311809477043909E-2</v>
      </c>
      <c r="AG16" s="13">
        <v>10047.5</v>
      </c>
      <c r="AH16" s="13">
        <v>10085</v>
      </c>
      <c r="AI16" s="13">
        <v>10047.5</v>
      </c>
      <c r="AJ16" s="21">
        <f si="4" t="shared"/>
        <v>-4.0292293228405551E-4</v>
      </c>
      <c r="AK16" s="21">
        <f si="10" t="shared"/>
        <v>-2.719406674907332E-3</v>
      </c>
      <c r="AL16" s="21">
        <f si="11" t="shared"/>
        <v>-9.575251657255146E-3</v>
      </c>
      <c r="AM16" s="21">
        <f si="5" t="shared"/>
        <v>-3.7183936539414431E-3</v>
      </c>
      <c r="AN16" s="21">
        <f si="14" t="shared"/>
        <v>1.309792603534576E-2</v>
      </c>
      <c r="AP16" s="8">
        <v>42296</v>
      </c>
      <c r="AQ16" s="2">
        <v>39.380000000000003</v>
      </c>
      <c r="AR16" s="2">
        <v>39.590000000000003</v>
      </c>
      <c r="AS16" s="18">
        <f>AQ16/AQ15-1</f>
        <v>-9.5573440643862417E-3</v>
      </c>
      <c r="AT16" s="18">
        <f si="6" t="shared"/>
        <v>-5.3043697903510934E-3</v>
      </c>
      <c r="AU16" s="18">
        <f si="13" t="shared"/>
        <v>-7.6122811469159224E-4</v>
      </c>
      <c r="AW16" s="8">
        <v>42296</v>
      </c>
      <c r="AZ16" s="18"/>
      <c r="BA16" s="18"/>
      <c r="BB16" s="18"/>
      <c r="BD16" s="8">
        <v>42296</v>
      </c>
      <c r="BG16" s="18"/>
      <c r="BH16" s="18"/>
      <c r="BI16" s="18"/>
      <c r="BK16" s="8">
        <v>42296</v>
      </c>
      <c r="BN16" s="18"/>
      <c r="BO16" s="18"/>
      <c r="BP16" s="18"/>
    </row>
    <row r="17" spans="2:68">
      <c r="B17" s="4">
        <f>B16+1</f>
        <v>42297</v>
      </c>
      <c r="C17" s="5">
        <v>11.04</v>
      </c>
      <c r="D17" s="5">
        <v>12.016</v>
      </c>
      <c r="E17" s="6">
        <f ref="E17:E23" si="16" t="shared">C17/C16-1</f>
        <v>1.814882032667775E-3</v>
      </c>
      <c r="F17" s="7">
        <f si="7" t="shared"/>
        <v>-8.1225033288948145E-2</v>
      </c>
      <c r="H17" s="4">
        <f>H16+1</f>
        <v>42297</v>
      </c>
      <c r="I17" s="5">
        <v>12.46</v>
      </c>
      <c r="J17" s="5">
        <v>12.488</v>
      </c>
      <c r="K17" s="6">
        <f>I17/I16-1</f>
        <v>1.607717041800738E-3</v>
      </c>
      <c r="L17" s="7">
        <f si="8" t="shared"/>
        <v>-2.2421524663676085E-3</v>
      </c>
      <c r="N17" s="4">
        <f>N16+1</f>
        <v>42297</v>
      </c>
      <c r="O17" s="5">
        <v>43.8</v>
      </c>
      <c r="P17" s="5">
        <v>43.881</v>
      </c>
      <c r="Q17" s="6">
        <f si="15" t="shared"/>
        <v>3.4364261168384758E-3</v>
      </c>
      <c r="R17" s="7">
        <f si="9" t="shared"/>
        <v>-1.8459014151911424E-3</v>
      </c>
      <c r="T17" s="4">
        <f>T16+1</f>
        <v>42297</v>
      </c>
      <c r="U17" s="5">
        <v>11.34</v>
      </c>
      <c r="V17" s="5">
        <v>11.46</v>
      </c>
      <c r="W17" s="6">
        <f>U17/U16-1</f>
        <v>2.7173913043478271E-2</v>
      </c>
      <c r="X17" s="7">
        <f>+U17/V17-1</f>
        <v>-1.0471204188481797E-2</v>
      </c>
      <c r="Z17" s="4">
        <v>42297</v>
      </c>
      <c r="AA17" s="2">
        <v>10051.549999999999</v>
      </c>
      <c r="AB17" s="2">
        <v>10146.74</v>
      </c>
      <c r="AC17" s="18">
        <f si="3" t="shared"/>
        <v>9.4701812158324294E-3</v>
      </c>
      <c r="AD17" s="3">
        <v>10047.5</v>
      </c>
      <c r="AE17" s="3">
        <v>10037.5</v>
      </c>
      <c r="AF17" s="20">
        <f>AE17/AD17-1</f>
        <v>-9.9527245583475032E-4</v>
      </c>
      <c r="AG17" s="2">
        <v>10165</v>
      </c>
      <c r="AH17" s="2">
        <v>10140</v>
      </c>
      <c r="AI17" s="2">
        <v>10137.5</v>
      </c>
      <c r="AJ17" s="20">
        <f si="4" t="shared"/>
        <v>1.7995927756107033E-3</v>
      </c>
      <c r="AK17" s="20">
        <f si="10" t="shared"/>
        <v>5.4536440257808572E-3</v>
      </c>
      <c r="AL17" s="20">
        <f si="11" t="shared"/>
        <v>9.2062702164716903E-3</v>
      </c>
      <c r="AM17" s="20">
        <f si="5" t="shared"/>
        <v>-2.465483234713739E-4</v>
      </c>
      <c r="AN17" s="20">
        <f si="14" t="shared"/>
        <v>0</v>
      </c>
      <c r="AP17" s="4">
        <v>42297</v>
      </c>
      <c r="AQ17" s="2">
        <v>39.43</v>
      </c>
      <c r="AR17" s="2">
        <v>39.46</v>
      </c>
      <c r="AS17" s="18">
        <f ref="AS17:AS25" si="17" t="shared">AQ17/AQ16-1</f>
        <v>1.2696800406297726E-3</v>
      </c>
      <c r="AT17" s="18">
        <f si="6" t="shared"/>
        <v>-7.6026355803349155E-4</v>
      </c>
      <c r="AU17" s="18">
        <f si="13" t="shared"/>
        <v>-4.0414246021723832E-3</v>
      </c>
      <c r="AW17" s="4">
        <v>42297</v>
      </c>
      <c r="AZ17" s="18"/>
      <c r="BA17" s="18"/>
      <c r="BB17" s="18"/>
      <c r="BD17" s="4">
        <v>42297</v>
      </c>
      <c r="BG17" s="18"/>
      <c r="BH17" s="18"/>
      <c r="BI17" s="18"/>
      <c r="BK17" s="4">
        <v>42297</v>
      </c>
      <c r="BN17" s="18"/>
      <c r="BO17" s="18"/>
      <c r="BP17" s="18"/>
    </row>
    <row customHeight="1" ht="17.25" r="18" spans="2:68" thickBot="1">
      <c r="B18" s="8">
        <f>+B17+1</f>
        <v>42298</v>
      </c>
      <c r="C18" s="9">
        <v>11.04</v>
      </c>
      <c r="D18" s="9">
        <v>12.016</v>
      </c>
      <c r="E18" s="10">
        <f si="16" t="shared"/>
        <v>0</v>
      </c>
      <c r="F18" s="11">
        <f>+C18/D18-1</f>
        <v>-8.1225033288948145E-2</v>
      </c>
      <c r="H18" s="8">
        <f>+H17+1</f>
        <v>42298</v>
      </c>
      <c r="I18" s="9">
        <v>12.46</v>
      </c>
      <c r="J18" s="9">
        <v>12.488</v>
      </c>
      <c r="K18" s="10">
        <f si="1" t="shared"/>
        <v>0</v>
      </c>
      <c r="L18" s="11">
        <f>+I18/J18-1</f>
        <v>-2.2421524663676085E-3</v>
      </c>
      <c r="N18" s="8">
        <f>+N17+1</f>
        <v>42298</v>
      </c>
      <c r="O18" s="9">
        <v>43.8</v>
      </c>
      <c r="P18" s="9">
        <v>43.881</v>
      </c>
      <c r="Q18" s="10">
        <f si="15" t="shared"/>
        <v>0</v>
      </c>
      <c r="R18" s="11">
        <f>+O18/P18-1</f>
        <v>-1.8459014151911424E-3</v>
      </c>
      <c r="T18" s="8">
        <f>+T17+1</f>
        <v>42298</v>
      </c>
      <c r="U18" s="15">
        <v>11.34</v>
      </c>
      <c r="V18" s="15">
        <v>11.46</v>
      </c>
      <c r="W18" s="10">
        <f>U18/U17-1</f>
        <v>0</v>
      </c>
      <c r="X18" s="11">
        <f>+U18/V18-1</f>
        <v>-1.0471204188481797E-2</v>
      </c>
      <c r="Z18" s="12">
        <f>+Z17+1</f>
        <v>42298</v>
      </c>
      <c r="AA18" s="13">
        <v>10146.74</v>
      </c>
      <c r="AB18" s="13">
        <v>10129.91</v>
      </c>
      <c r="AC18" s="16">
        <f ref="AC18:AC25" si="18" t="shared">AB18/AA18-1</f>
        <v>-1.6586608112556522E-3</v>
      </c>
      <c r="AD18" s="14">
        <v>10115</v>
      </c>
      <c r="AE18" s="14">
        <v>10120</v>
      </c>
      <c r="AF18" s="21">
        <f si="12" t="shared"/>
        <v>4.9431537320820951E-4</v>
      </c>
      <c r="AG18" s="13">
        <v>9972.5</v>
      </c>
      <c r="AH18" s="13">
        <v>9935</v>
      </c>
      <c r="AI18" s="13">
        <v>9967.5</v>
      </c>
      <c r="AJ18" s="21">
        <f si="4" t="shared"/>
        <v>-1.5539131147265905E-2</v>
      </c>
      <c r="AK18" s="21">
        <f ref="AK18:AK24" si="19" t="shared">AH18/AH17-1</f>
        <v>-2.021696252465488E-2</v>
      </c>
      <c r="AL18" s="21">
        <f ref="AL18:AL24" si="20" t="shared">AH18/AI17-1</f>
        <v>-1.9975339087546229E-2</v>
      </c>
      <c r="AM18" s="21">
        <f ref="AM18:AM23" si="21" t="shared">AI18/AH18-1</f>
        <v>3.2712632108706785E-3</v>
      </c>
      <c r="AN18" s="21">
        <f si="14" t="shared"/>
        <v>-4.9309764606011329E-3</v>
      </c>
      <c r="AP18" s="8">
        <f>+AP17+1</f>
        <v>42298</v>
      </c>
      <c r="AQ18" s="2">
        <v>38.85</v>
      </c>
      <c r="AR18" s="2">
        <v>39.46</v>
      </c>
      <c r="AS18" s="18">
        <f si="17" t="shared"/>
        <v>-1.4709611970580738E-2</v>
      </c>
      <c r="AT18" s="18">
        <f si="6" t="shared"/>
        <v>-1.5458692346680181E-2</v>
      </c>
      <c r="AU18" s="18">
        <f si="13" t="shared"/>
        <v>-1.5458692346680181E-2</v>
      </c>
      <c r="AW18" s="8">
        <f>+AW17+1</f>
        <v>42298</v>
      </c>
      <c r="AZ18" s="18"/>
      <c r="BA18" s="18"/>
      <c r="BB18" s="18"/>
      <c r="BD18" s="8">
        <f>+BD17+1</f>
        <v>42298</v>
      </c>
      <c r="BG18" s="18"/>
      <c r="BH18" s="18"/>
      <c r="BI18" s="18"/>
      <c r="BK18" s="8">
        <f>+BK17+1</f>
        <v>42298</v>
      </c>
      <c r="BN18" s="18"/>
      <c r="BO18" s="18"/>
      <c r="BP18" s="18"/>
    </row>
    <row r="19" spans="2:68">
      <c r="B19" s="4">
        <f>+B18+1</f>
        <v>42299</v>
      </c>
      <c r="C19" s="5">
        <v>11</v>
      </c>
      <c r="D19" s="5">
        <v>12.003</v>
      </c>
      <c r="E19" s="6">
        <f si="16" t="shared"/>
        <v>-3.6231884057970065E-3</v>
      </c>
      <c r="F19" s="7">
        <f si="7" t="shared"/>
        <v>-8.3562442722652674E-2</v>
      </c>
      <c r="H19" s="4">
        <f>+H18+1</f>
        <v>42299</v>
      </c>
      <c r="I19" s="5">
        <v>12.42</v>
      </c>
      <c r="J19" s="5">
        <v>12.427</v>
      </c>
      <c r="K19" s="6">
        <f>I19/I18-1</f>
        <v>-3.2102728731943087E-3</v>
      </c>
      <c r="L19" s="7">
        <f si="8" t="shared"/>
        <v>-5.6328961133012001E-4</v>
      </c>
      <c r="N19" s="4">
        <f>+N18+1</f>
        <v>42299</v>
      </c>
      <c r="O19" s="5">
        <v>42.85</v>
      </c>
      <c r="P19" s="5">
        <v>43.273000000000003</v>
      </c>
      <c r="Q19" s="6">
        <f si="15" t="shared"/>
        <v>-2.1689497716894879E-2</v>
      </c>
      <c r="R19" s="7">
        <f>+O19/P19-1</f>
        <v>-9.7751484759550644E-3</v>
      </c>
      <c r="T19" s="4">
        <f>+T18+1</f>
        <v>42299</v>
      </c>
      <c r="U19" s="5">
        <v>11.12</v>
      </c>
      <c r="V19" s="5"/>
      <c r="W19" s="6"/>
      <c r="X19" s="7"/>
      <c r="Z19" s="4">
        <f>+Z18+1</f>
        <v>42299</v>
      </c>
      <c r="AA19" s="2">
        <f>+AB19+22.42</f>
        <v>10129.91</v>
      </c>
      <c r="AB19" s="2">
        <v>10107.49</v>
      </c>
      <c r="AC19" s="18">
        <f si="18" t="shared"/>
        <v>-2.2132476991404415E-3</v>
      </c>
      <c r="AD19" s="3">
        <v>10010</v>
      </c>
      <c r="AE19" s="3">
        <v>10010</v>
      </c>
      <c r="AF19" s="20">
        <f si="12" t="shared"/>
        <v>0</v>
      </c>
      <c r="AG19" s="2">
        <v>10082.5</v>
      </c>
      <c r="AH19" s="2">
        <v>10070</v>
      </c>
      <c r="AI19" s="2">
        <v>10232.5</v>
      </c>
      <c r="AJ19" s="20">
        <f si="4" t="shared"/>
        <v>-2.4724239153340877E-3</v>
      </c>
      <c r="AK19" s="20">
        <f si="19" t="shared"/>
        <v>1.3588324106693417E-2</v>
      </c>
      <c r="AL19" s="20">
        <f si="20" t="shared"/>
        <v>1.0283421118635561E-2</v>
      </c>
      <c r="AM19" s="20">
        <f si="21" t="shared"/>
        <v>1.6137040714994999E-2</v>
      </c>
      <c r="AN19" s="20">
        <f si="14" t="shared"/>
        <v>3.7532885297046153E-3</v>
      </c>
      <c r="AP19" s="4">
        <f>+AP18+1</f>
        <v>42299</v>
      </c>
      <c r="AQ19" s="2">
        <v>39.700000000000003</v>
      </c>
      <c r="AR19" s="2">
        <v>39.57</v>
      </c>
      <c r="AS19" s="18">
        <f si="17" t="shared"/>
        <v>2.1879021879021909E-2</v>
      </c>
      <c r="AT19" s="18">
        <f si="6" t="shared"/>
        <v>3.2853171594642294E-3</v>
      </c>
      <c r="AU19" s="18">
        <f si="13" t="shared"/>
        <v>6.0821084642677103E-3</v>
      </c>
      <c r="AW19" s="4">
        <f>+AW18+1</f>
        <v>42299</v>
      </c>
      <c r="AZ19" s="18"/>
      <c r="BA19" s="18"/>
      <c r="BB19" s="18"/>
      <c r="BD19" s="4">
        <f>+BD18+1</f>
        <v>42299</v>
      </c>
      <c r="BG19" s="18"/>
      <c r="BH19" s="18"/>
      <c r="BI19" s="18"/>
      <c r="BK19" s="4">
        <f>+BK18+1</f>
        <v>42299</v>
      </c>
      <c r="BN19" s="18"/>
      <c r="BO19" s="18"/>
      <c r="BP19" s="18"/>
    </row>
    <row customHeight="1" ht="17.25" r="20" spans="2:68" thickBot="1">
      <c r="B20" s="8">
        <f>+B19+1</f>
        <v>42300</v>
      </c>
      <c r="C20" s="9">
        <v>11.18</v>
      </c>
      <c r="D20" s="9">
        <v>12.063000000000001</v>
      </c>
      <c r="E20" s="10">
        <f si="16" t="shared"/>
        <v>1.6363636363636358E-2</v>
      </c>
      <c r="F20" s="11">
        <f>+C20/D20-1</f>
        <v>-7.319903838182884E-2</v>
      </c>
      <c r="H20" s="8">
        <f>+H19+1</f>
        <v>42300</v>
      </c>
      <c r="I20" s="9">
        <v>12.58</v>
      </c>
      <c r="J20" s="9">
        <v>12.484999999999999</v>
      </c>
      <c r="K20" s="10">
        <f>I20/I19-1</f>
        <v>1.2882447665056418E-2</v>
      </c>
      <c r="L20" s="11">
        <f si="8" t="shared"/>
        <v>7.6091309571486576E-3</v>
      </c>
      <c r="N20" s="8">
        <f>+N19+1</f>
        <v>42300</v>
      </c>
      <c r="O20" s="9">
        <v>43.7</v>
      </c>
      <c r="P20" s="9">
        <v>43.737000000000002</v>
      </c>
      <c r="Q20" s="10">
        <f si="15" t="shared"/>
        <v>1.9836639439906767E-2</v>
      </c>
      <c r="R20" s="11">
        <f>+O20/P20-1</f>
        <v>-8.4596565836703164E-4</v>
      </c>
      <c r="T20" s="8">
        <f>+T19+1</f>
        <v>42300</v>
      </c>
      <c r="U20" s="15">
        <v>11.48</v>
      </c>
      <c r="V20" s="15">
        <v>11.552</v>
      </c>
      <c r="W20" s="10">
        <f>U20/U19-1</f>
        <v>3.2374100719424481E-2</v>
      </c>
      <c r="X20" s="11">
        <f>+U20/V20-1</f>
        <v>-6.2326869806093033E-3</v>
      </c>
      <c r="Z20" s="12">
        <f>+Z19+1</f>
        <v>42300</v>
      </c>
      <c r="AA20" s="13">
        <v>10107.49</v>
      </c>
      <c r="AB20" s="13">
        <v>10174.34</v>
      </c>
      <c r="AC20" s="16">
        <f si="18" t="shared"/>
        <v>6.6139071124482474E-3</v>
      </c>
      <c r="AD20" s="14">
        <v>10232.5</v>
      </c>
      <c r="AE20" s="14">
        <v>10145</v>
      </c>
      <c r="AF20" s="21">
        <f si="12" t="shared"/>
        <v>-8.5511849499144699E-3</v>
      </c>
      <c r="AG20" s="13">
        <v>10195</v>
      </c>
      <c r="AH20" s="13">
        <v>10200</v>
      </c>
      <c r="AI20" s="13">
        <v>10435</v>
      </c>
      <c r="AJ20" s="21">
        <f si="4" t="shared"/>
        <v>2.0305985449671216E-3</v>
      </c>
      <c r="AK20" s="21">
        <f si="19" t="shared"/>
        <v>1.2909632571995955E-2</v>
      </c>
      <c r="AL20" s="21">
        <f si="20" t="shared"/>
        <v>-3.1761544099682126E-3</v>
      </c>
      <c r="AM20" s="21">
        <f si="21" t="shared"/>
        <v>2.3039215686274428E-2</v>
      </c>
      <c r="AN20" s="21">
        <f si="14" t="shared"/>
        <v>1.4767681619034858E-2</v>
      </c>
      <c r="AP20" s="8">
        <f>+AP19+1</f>
        <v>42300</v>
      </c>
      <c r="AQ20" s="2">
        <v>40.369999999999997</v>
      </c>
      <c r="AR20" s="2">
        <v>39.57</v>
      </c>
      <c r="AS20" s="18">
        <f si="17" t="shared"/>
        <v>1.6876574307304715E-2</v>
      </c>
      <c r="AT20" s="18">
        <f>+AQ20/AR20-1</f>
        <v>2.0217336365933702E-2</v>
      </c>
      <c r="AU20" s="18">
        <f>AQ20/AR19-1</f>
        <v>2.0217336365933702E-2</v>
      </c>
      <c r="AW20" s="8">
        <f>+AW19+1</f>
        <v>42300</v>
      </c>
      <c r="AZ20" s="18"/>
      <c r="BA20" s="18"/>
      <c r="BB20" s="18"/>
      <c r="BD20" s="8">
        <f>+BD19+1</f>
        <v>42300</v>
      </c>
      <c r="BG20" s="18"/>
      <c r="BH20" s="18"/>
      <c r="BI20" s="18"/>
      <c r="BK20" s="8">
        <f>+BK19+1</f>
        <v>42300</v>
      </c>
      <c r="BN20" s="18"/>
      <c r="BO20" s="18"/>
      <c r="BP20" s="18"/>
    </row>
    <row r="21" spans="2:68">
      <c r="B21" s="4">
        <v>42303</v>
      </c>
      <c r="C21" s="5">
        <v>11.12</v>
      </c>
      <c r="D21" s="5">
        <v>12.096</v>
      </c>
      <c r="E21" s="6">
        <f si="16" t="shared"/>
        <v>-5.3667262969588903E-3</v>
      </c>
      <c r="F21" s="7">
        <f>+C21/D21-1</f>
        <v>-8.0687830687830808E-2</v>
      </c>
      <c r="H21" s="4">
        <v>42303</v>
      </c>
      <c r="I21" s="5">
        <v>12.46</v>
      </c>
      <c r="J21" s="5">
        <v>12.5</v>
      </c>
      <c r="K21" s="6">
        <f>I21/I20-1</f>
        <v>-9.5389507154212128E-3</v>
      </c>
      <c r="L21" s="7">
        <f>+I21/J21-1</f>
        <v>-3.1999999999999806E-3</v>
      </c>
      <c r="N21" s="4">
        <v>42303</v>
      </c>
      <c r="O21" s="5">
        <v>43.4</v>
      </c>
      <c r="P21" s="5">
        <v>43.933999999999997</v>
      </c>
      <c r="Q21" s="6">
        <f si="15" t="shared"/>
        <v>-6.8649885583524917E-3</v>
      </c>
      <c r="R21" s="7">
        <f>+O21/P21-1</f>
        <v>-1.2154595529658141E-2</v>
      </c>
      <c r="T21" s="4">
        <v>42303</v>
      </c>
      <c r="U21" s="5">
        <v>11.42</v>
      </c>
      <c r="V21" s="5">
        <v>11.49</v>
      </c>
      <c r="W21" s="6">
        <f>U21/U20-1</f>
        <v>-5.2264808362370019E-3</v>
      </c>
      <c r="X21" s="7">
        <f>+U21/V21-1</f>
        <v>-6.0922541340295844E-3</v>
      </c>
      <c r="Z21" s="4">
        <v>42303</v>
      </c>
      <c r="AA21" s="2">
        <v>10174.34</v>
      </c>
      <c r="AB21" s="2">
        <v>10197.27</v>
      </c>
      <c r="AC21" s="18">
        <f si="18" t="shared"/>
        <v>2.2537088400820249E-3</v>
      </c>
      <c r="AD21" s="3">
        <v>10360</v>
      </c>
      <c r="AE21" s="3">
        <v>10277.5</v>
      </c>
      <c r="AF21" s="20">
        <f si="12" t="shared"/>
        <v>-7.963320463320489E-3</v>
      </c>
      <c r="AG21" s="2">
        <v>10187.5</v>
      </c>
      <c r="AH21" s="2">
        <v>10177.5</v>
      </c>
      <c r="AI21" s="2">
        <v>10200</v>
      </c>
      <c r="AJ21" s="20">
        <f si="4" t="shared"/>
        <v>-9.5809956978687438E-4</v>
      </c>
      <c r="AK21" s="20">
        <f si="19" t="shared"/>
        <v>-2.2058823529411686E-3</v>
      </c>
      <c r="AL21" s="20">
        <f si="20" t="shared"/>
        <v>-2.4676569238140877E-2</v>
      </c>
      <c r="AM21" s="20">
        <f si="21" t="shared"/>
        <v>2.2107590272659738E-3</v>
      </c>
      <c r="AN21" s="20">
        <f si="14" t="shared"/>
        <v>1.6054832804918592E-2</v>
      </c>
      <c r="AP21" s="4">
        <v>42303</v>
      </c>
      <c r="AQ21" s="2">
        <v>39.49</v>
      </c>
      <c r="AS21" s="18">
        <f si="17" t="shared"/>
        <v>-2.1798365122615682E-2</v>
      </c>
      <c r="AT21" s="18"/>
      <c r="AU21" s="18">
        <f>AQ21/AR20-1</f>
        <v>-2.0217336365933036E-3</v>
      </c>
      <c r="AW21" s="4">
        <v>42303</v>
      </c>
      <c r="AZ21" s="18"/>
      <c r="BA21" s="18"/>
      <c r="BB21" s="18"/>
      <c r="BD21" s="4">
        <v>42303</v>
      </c>
      <c r="BG21" s="18"/>
      <c r="BH21" s="18"/>
      <c r="BI21" s="18"/>
      <c r="BK21" s="4">
        <v>42303</v>
      </c>
      <c r="BN21" s="18"/>
      <c r="BO21" s="18"/>
      <c r="BP21" s="18"/>
    </row>
    <row customHeight="1" ht="17.25" r="22" spans="2:68" thickBot="1">
      <c r="B22" s="8">
        <f>B21+1</f>
        <v>42304</v>
      </c>
      <c r="C22" s="9">
        <v>11.12</v>
      </c>
      <c r="D22" s="9">
        <v>12.096</v>
      </c>
      <c r="E22" s="10">
        <f si="16" t="shared"/>
        <v>0</v>
      </c>
      <c r="F22" s="11">
        <f>+C22/D22-1</f>
        <v>-8.0687830687830808E-2</v>
      </c>
      <c r="H22" s="8">
        <f>H21+1</f>
        <v>42304</v>
      </c>
      <c r="I22" s="9">
        <v>12.48</v>
      </c>
      <c r="J22" s="9"/>
      <c r="K22" s="10"/>
      <c r="L22" s="11"/>
      <c r="N22" s="8">
        <f>N21+1</f>
        <v>42304</v>
      </c>
      <c r="O22" s="9">
        <v>43.6</v>
      </c>
      <c r="P22" s="9"/>
      <c r="Q22" s="10"/>
      <c r="R22" s="11"/>
      <c r="T22" s="8">
        <f>T21+1</f>
        <v>42304</v>
      </c>
      <c r="U22" s="15">
        <v>11.56</v>
      </c>
      <c r="V22" s="15"/>
      <c r="W22" s="10"/>
      <c r="X22" s="11"/>
      <c r="Z22" s="12">
        <f>Z21+1</f>
        <v>42304</v>
      </c>
      <c r="AA22" s="13">
        <v>10197.27</v>
      </c>
      <c r="AB22" s="13">
        <v>10188.24</v>
      </c>
      <c r="AC22" s="16">
        <f si="18" t="shared"/>
        <v>-8.8553112744893525E-4</v>
      </c>
      <c r="AD22" s="14">
        <v>10204</v>
      </c>
      <c r="AE22" s="14">
        <v>10175</v>
      </c>
      <c r="AF22" s="21">
        <f si="12" t="shared"/>
        <v>-2.8420227361818373E-3</v>
      </c>
      <c r="AG22" s="13">
        <v>10193</v>
      </c>
      <c r="AH22" s="13">
        <v>10182</v>
      </c>
      <c r="AI22" s="13">
        <v>10140</v>
      </c>
      <c r="AJ22" s="21">
        <f si="4" t="shared"/>
        <v>4.6720532692590133E-4</v>
      </c>
      <c r="AK22" s="21">
        <f si="19" t="shared"/>
        <v>4.4215180545315036E-4</v>
      </c>
      <c r="AL22" s="21">
        <f si="20" t="shared"/>
        <v>-1.7647058823528905E-3</v>
      </c>
      <c r="AM22" s="21">
        <f si="21" t="shared"/>
        <v>-4.1249263406010206E-3</v>
      </c>
      <c r="AN22" s="21">
        <f si="14" t="shared"/>
        <v>1.6183217125838205E-3</v>
      </c>
      <c r="AP22" s="8">
        <f>AP21+1</f>
        <v>42304</v>
      </c>
      <c r="AQ22" s="2">
        <v>39.18</v>
      </c>
      <c r="AR22" s="2">
        <v>39.46</v>
      </c>
      <c r="AS22" s="18">
        <f si="17" t="shared"/>
        <v>-7.8500886300330031E-3</v>
      </c>
      <c r="AT22" s="18">
        <f>+AQ22/AR22-1</f>
        <v>-7.0957932083122177E-3</v>
      </c>
      <c r="AU22" s="18" t="e">
        <f ref="AU22:AU27" si="22" t="shared">AQ22/AR21-1</f>
        <v>#DIV/0!</v>
      </c>
      <c r="AW22" s="8">
        <f>AW21+1</f>
        <v>42304</v>
      </c>
      <c r="AZ22" s="18"/>
      <c r="BA22" s="18"/>
      <c r="BB22" s="18"/>
      <c r="BD22" s="8">
        <f>BD21+1</f>
        <v>42304</v>
      </c>
      <c r="BG22" s="18"/>
      <c r="BH22" s="18"/>
      <c r="BI22" s="18"/>
      <c r="BK22" s="8">
        <f>BK21+1</f>
        <v>42304</v>
      </c>
      <c r="BN22" s="18"/>
      <c r="BO22" s="18"/>
      <c r="BP22" s="18"/>
    </row>
    <row r="23" spans="2:68">
      <c r="B23" s="4">
        <f>B22+1</f>
        <v>42305</v>
      </c>
      <c r="C23" s="5">
        <v>11</v>
      </c>
      <c r="D23" s="5">
        <v>11.896000000000001</v>
      </c>
      <c r="E23" s="6">
        <f si="16" t="shared"/>
        <v>-1.0791366906474753E-2</v>
      </c>
      <c r="F23" s="7">
        <f ref="F23:F32" si="23" t="shared">+C23/D23-1</f>
        <v>-7.5319435104236776E-2</v>
      </c>
      <c r="H23" s="4">
        <f>H22+1</f>
        <v>42305</v>
      </c>
      <c r="I23" s="5">
        <v>12.3</v>
      </c>
      <c r="J23" s="5">
        <v>12.273999999999999</v>
      </c>
      <c r="K23" s="6">
        <f ref="K23:K29" si="24" t="shared">I23/I22-1</f>
        <v>-1.4423076923076872E-2</v>
      </c>
      <c r="L23" s="7">
        <f ref="L23:L34" si="25" t="shared">+I23/J23-1</f>
        <v>2.1182988430830108E-3</v>
      </c>
      <c r="N23" s="4">
        <f>N22+1</f>
        <v>42305</v>
      </c>
      <c r="O23" s="5">
        <v>42.9</v>
      </c>
      <c r="P23" s="5">
        <v>43.106999999999999</v>
      </c>
      <c r="Q23" s="6">
        <f>O23/O22-1</f>
        <v>-1.6055045871559703E-2</v>
      </c>
      <c r="R23" s="7">
        <f ref="R23:R29" si="26" t="shared">+O23/P23-1</f>
        <v>-4.8020043148444547E-3</v>
      </c>
      <c r="T23" s="4">
        <f>T22+1</f>
        <v>42305</v>
      </c>
      <c r="U23" s="5">
        <v>11.22</v>
      </c>
      <c r="V23" s="5">
        <v>11.295999999999999</v>
      </c>
      <c r="W23" s="6">
        <f ref="W23:W28" si="27" t="shared">U23/U22-1</f>
        <v>-2.9411764705882359E-2</v>
      </c>
      <c r="X23" s="7">
        <f>+U23/V23-1</f>
        <v>-6.7280453257789752E-3</v>
      </c>
      <c r="Z23" s="4">
        <f>Z22+1</f>
        <v>42305</v>
      </c>
      <c r="AA23" s="2">
        <v>10188.24</v>
      </c>
      <c r="AB23" s="2">
        <v>10026.32</v>
      </c>
      <c r="AC23" s="18">
        <f si="18" t="shared"/>
        <v>-1.5892833305850673E-2</v>
      </c>
      <c r="AD23" s="3">
        <v>10170</v>
      </c>
      <c r="AE23" s="3">
        <v>10130</v>
      </c>
      <c r="AF23" s="20">
        <f si="12" t="shared"/>
        <v>-3.9331366764995268E-3</v>
      </c>
      <c r="AG23" s="2">
        <v>10030</v>
      </c>
      <c r="AH23" s="2">
        <v>10009</v>
      </c>
      <c r="AI23" s="2">
        <v>10055</v>
      </c>
      <c r="AJ23" s="20">
        <f ref="AJ23:AJ37" si="28" t="shared">AG23/AB23-1</f>
        <v>3.6703396659998333E-4</v>
      </c>
      <c r="AK23" s="20">
        <f si="19" t="shared"/>
        <v>-1.6990768021999614E-2</v>
      </c>
      <c r="AL23" s="20">
        <f si="20" t="shared"/>
        <v>-1.2919132149901369E-2</v>
      </c>
      <c r="AM23" s="20">
        <f si="21" t="shared"/>
        <v>4.5958637226495291E-3</v>
      </c>
      <c r="AN23" s="20">
        <f si="14" t="shared"/>
        <v>-2.2590001258071478E-3</v>
      </c>
      <c r="AP23" s="4">
        <f>AP22+1</f>
        <v>42305</v>
      </c>
      <c r="AQ23" s="2">
        <v>38.76</v>
      </c>
      <c r="AR23" s="2">
        <v>38.61</v>
      </c>
      <c r="AS23" s="18">
        <f si="17" t="shared"/>
        <v>-1.071975497702915E-2</v>
      </c>
      <c r="AT23" s="18">
        <f>+AQ23/AR23-1</f>
        <v>3.8850038850037905E-3</v>
      </c>
      <c r="AU23" s="18">
        <f si="22" t="shared"/>
        <v>-1.7739483020780655E-2</v>
      </c>
      <c r="AW23" s="4">
        <f>AW22+1</f>
        <v>42305</v>
      </c>
      <c r="AZ23" s="18"/>
      <c r="BA23" s="18"/>
      <c r="BB23" s="18"/>
      <c r="BD23" s="4">
        <f>BD22+1</f>
        <v>42305</v>
      </c>
      <c r="BG23" s="18"/>
      <c r="BH23" s="18"/>
      <c r="BI23" s="18"/>
      <c r="BK23" s="4">
        <f>BK22+1</f>
        <v>42305</v>
      </c>
      <c r="BN23" s="18"/>
      <c r="BO23" s="18"/>
      <c r="BP23" s="18"/>
    </row>
    <row customHeight="1" ht="17.25" r="24" spans="2:68" thickBot="1">
      <c r="B24" s="8">
        <f>B23+1</f>
        <v>42306</v>
      </c>
      <c r="C24" s="9">
        <v>11.06</v>
      </c>
      <c r="D24" s="9">
        <v>11.878</v>
      </c>
      <c r="E24" s="10">
        <f ref="E24:E29" si="29" t="shared">C24/C23-1</f>
        <v>5.4545454545456007E-3</v>
      </c>
      <c r="F24" s="11">
        <f si="23" t="shared"/>
        <v>-6.8866812594712834E-2</v>
      </c>
      <c r="H24" s="8">
        <f>H23+1</f>
        <v>42306</v>
      </c>
      <c r="I24" s="9">
        <v>12.38</v>
      </c>
      <c r="J24" s="9">
        <v>12.326000000000001</v>
      </c>
      <c r="K24" s="10">
        <f si="24" t="shared"/>
        <v>6.5040650406504863E-3</v>
      </c>
      <c r="L24" s="11">
        <f si="25" t="shared"/>
        <v>4.3809832873600296E-3</v>
      </c>
      <c r="N24" s="8">
        <f>N23+1</f>
        <v>42306</v>
      </c>
      <c r="O24" s="9">
        <v>43.2</v>
      </c>
      <c r="P24" s="9">
        <v>43.39</v>
      </c>
      <c r="Q24" s="10">
        <f>O24/O23-1</f>
        <v>6.9930069930070893E-3</v>
      </c>
      <c r="R24" s="11">
        <f si="26" t="shared"/>
        <v>-4.3788891449642042E-3</v>
      </c>
      <c r="T24" s="8">
        <f>T23+1</f>
        <v>42306</v>
      </c>
      <c r="U24" s="15">
        <v>11.22</v>
      </c>
      <c r="V24" s="15">
        <v>11.353999999999999</v>
      </c>
      <c r="W24" s="10">
        <f si="27" t="shared"/>
        <v>0</v>
      </c>
      <c r="X24" s="11">
        <f>+U24/V24-1</f>
        <v>-1.1802008102871131E-2</v>
      </c>
      <c r="Z24" s="12">
        <f>Z23+1</f>
        <v>42306</v>
      </c>
      <c r="AA24" s="13">
        <v>10026.32</v>
      </c>
      <c r="AB24" s="13">
        <v>10020.879999999999</v>
      </c>
      <c r="AC24" s="16">
        <f si="18" t="shared"/>
        <v>-5.4257195062601404E-4</v>
      </c>
      <c r="AD24" s="14">
        <v>10060</v>
      </c>
      <c r="AE24" s="14">
        <v>10075</v>
      </c>
      <c r="AF24" s="21">
        <f ref="AF24:AF34" si="30" t="shared">AE24/AD24-1</f>
        <v>1.4910536779324524E-3</v>
      </c>
      <c r="AG24" s="13">
        <v>10020</v>
      </c>
      <c r="AH24" s="13">
        <v>10007</v>
      </c>
      <c r="AI24" s="13">
        <v>9990</v>
      </c>
      <c r="AJ24" s="21">
        <f si="28" t="shared"/>
        <v>-8.7816638857929341E-5</v>
      </c>
      <c r="AK24" s="21">
        <f si="19" t="shared"/>
        <v>-1.9982016185438045E-4</v>
      </c>
      <c r="AL24" s="21">
        <f si="20" t="shared"/>
        <v>-4.7737444057682765E-3</v>
      </c>
      <c r="AM24" s="21">
        <f ref="AM24:AM37" si="31" t="shared">AI24/AH24-1</f>
        <v>-1.6988108324172968E-3</v>
      </c>
      <c r="AN24" s="21">
        <f si="14" t="shared"/>
        <v>2.9865626977490681E-3</v>
      </c>
      <c r="AP24" s="8">
        <f>AP23+1</f>
        <v>42306</v>
      </c>
      <c r="AQ24" s="2">
        <v>38.380000000000003</v>
      </c>
      <c r="AR24" s="2">
        <v>38.61</v>
      </c>
      <c r="AS24" s="18">
        <f si="17" t="shared"/>
        <v>-9.8039215686273051E-3</v>
      </c>
      <c r="AT24" s="18">
        <f>+AQ24/AR24-1</f>
        <v>-5.9570059570058786E-3</v>
      </c>
      <c r="AU24" s="18">
        <f si="22" t="shared"/>
        <v>-5.9570059570058786E-3</v>
      </c>
      <c r="AW24" s="8">
        <f>AW23+1</f>
        <v>42306</v>
      </c>
      <c r="AZ24" s="18"/>
      <c r="BA24" s="18"/>
      <c r="BB24" s="18"/>
      <c r="BD24" s="8">
        <f>BD23+1</f>
        <v>42306</v>
      </c>
      <c r="BG24" s="18"/>
      <c r="BH24" s="18"/>
      <c r="BI24" s="18"/>
      <c r="BK24" s="8">
        <f>BK23+1</f>
        <v>42306</v>
      </c>
      <c r="BN24" s="18"/>
      <c r="BO24" s="18"/>
      <c r="BP24" s="18"/>
    </row>
    <row r="25" spans="2:68">
      <c r="B25" s="4">
        <v>42307</v>
      </c>
      <c r="C25" s="5">
        <v>11.1</v>
      </c>
      <c r="D25" s="5">
        <v>11.923999999999999</v>
      </c>
      <c r="E25" s="6">
        <f si="29" t="shared"/>
        <v>3.6166365280287938E-3</v>
      </c>
      <c r="F25" s="7">
        <f si="23" t="shared"/>
        <v>-6.9104327406910415E-2</v>
      </c>
      <c r="H25" s="4">
        <v>42307</v>
      </c>
      <c r="I25" s="5">
        <v>12.42</v>
      </c>
      <c r="J25" s="5">
        <v>12.442</v>
      </c>
      <c r="K25" s="6">
        <f si="24" t="shared"/>
        <v>3.2310177705976439E-3</v>
      </c>
      <c r="L25" s="7">
        <f si="25" t="shared"/>
        <v>-1.7682044687349352E-3</v>
      </c>
      <c r="N25" s="4">
        <v>42307</v>
      </c>
      <c r="O25" s="5">
        <v>43.15</v>
      </c>
      <c r="P25" s="5">
        <v>43.651000000000003</v>
      </c>
      <c r="Q25" s="6">
        <f ref="Q25:Q31" si="32" t="shared">O25/O24-1</f>
        <v>-1.1574074074075513E-3</v>
      </c>
      <c r="R25" s="7">
        <f si="26" t="shared"/>
        <v>-1.1477400288653294E-2</v>
      </c>
      <c r="T25" s="4">
        <v>42307</v>
      </c>
      <c r="U25" s="5">
        <v>11.22</v>
      </c>
      <c r="V25" s="5">
        <v>11.401</v>
      </c>
      <c r="W25" s="6">
        <f si="27" t="shared"/>
        <v>0</v>
      </c>
      <c r="X25" s="7">
        <f>+U25/V25-1</f>
        <v>-1.5875800368388648E-2</v>
      </c>
      <c r="Z25" s="4">
        <v>42307</v>
      </c>
      <c r="AA25" s="2">
        <v>10020.879999999999</v>
      </c>
      <c r="AB25" s="2">
        <v>10048.23</v>
      </c>
      <c r="AC25" s="18">
        <f si="18" t="shared"/>
        <v>2.7293012190545696E-3</v>
      </c>
      <c r="AD25" s="3">
        <v>10012</v>
      </c>
      <c r="AE25" s="3">
        <v>10002</v>
      </c>
      <c r="AF25" s="20">
        <f si="30" t="shared"/>
        <v>-9.9880143827402179E-4</v>
      </c>
      <c r="AG25" s="2">
        <v>10015</v>
      </c>
      <c r="AH25" s="2">
        <v>10005</v>
      </c>
      <c r="AI25" s="2">
        <v>9985</v>
      </c>
      <c r="AJ25" s="20">
        <f si="28" t="shared"/>
        <v>-3.3070500973803041E-3</v>
      </c>
      <c r="AK25" s="20">
        <f ref="AK25:AK37" si="33" t="shared">AH25/AH24-1</f>
        <v>-1.998600979314924E-4</v>
      </c>
      <c r="AL25" s="20">
        <f ref="AL25:AL37" si="34" t="shared">AH25/AI24-1</f>
        <v>1.5015015015014122E-3</v>
      </c>
      <c r="AM25" s="20">
        <f si="31" t="shared"/>
        <v>-1.9990004997501032E-3</v>
      </c>
      <c r="AN25" s="20">
        <f si="14" t="shared"/>
        <v>-7.9872208719098E-4</v>
      </c>
      <c r="AP25" s="4">
        <v>42307</v>
      </c>
      <c r="AQ25" s="2">
        <v>38.270000000000003</v>
      </c>
      <c r="AS25" s="18">
        <f si="17" t="shared"/>
        <v>-2.8660760812923014E-3</v>
      </c>
      <c r="AT25" s="18"/>
      <c r="AU25" s="18">
        <f si="22" t="shared"/>
        <v>-8.8060088060086805E-3</v>
      </c>
      <c r="AW25" s="4">
        <v>42307</v>
      </c>
      <c r="AZ25" s="18"/>
      <c r="BA25" s="18"/>
      <c r="BB25" s="18"/>
      <c r="BD25" s="4">
        <v>42307</v>
      </c>
      <c r="BG25" s="18"/>
      <c r="BH25" s="18"/>
      <c r="BI25" s="18"/>
      <c r="BK25" s="4">
        <v>42307</v>
      </c>
      <c r="BN25" s="18"/>
      <c r="BO25" s="18"/>
      <c r="BP25" s="18"/>
    </row>
    <row ht="16.2" r="26" spans="2:68" thickBot="1">
      <c r="B26" s="8">
        <v>42310</v>
      </c>
      <c r="C26" s="9">
        <v>10.9</v>
      </c>
      <c r="D26" s="9">
        <v>11.839</v>
      </c>
      <c r="E26" s="10">
        <f si="29" t="shared"/>
        <v>-1.8018018018017945E-2</v>
      </c>
      <c r="F26" s="11">
        <f si="23" t="shared"/>
        <v>-7.9314131261086218E-2</v>
      </c>
      <c r="H26" s="8">
        <v>42310</v>
      </c>
      <c r="I26" s="9">
        <v>12.2</v>
      </c>
      <c r="J26" s="9">
        <f>+I26/(1-0.0017)</f>
        <v>12.220775318040669</v>
      </c>
      <c r="K26" s="10">
        <f si="24" t="shared"/>
        <v>-1.7713365539452575E-2</v>
      </c>
      <c r="L26" s="11">
        <f si="25" t="shared"/>
        <v>-1.7000000000000348E-3</v>
      </c>
      <c r="N26" s="8">
        <v>42310</v>
      </c>
      <c r="O26" s="9">
        <v>42.2</v>
      </c>
      <c r="P26" s="9">
        <v>42.875999999999998</v>
      </c>
      <c r="Q26" s="10">
        <f si="32" t="shared"/>
        <v>-2.2016222479721792E-2</v>
      </c>
      <c r="R26" s="11">
        <f si="26" t="shared"/>
        <v>-1.5766396119040849E-2</v>
      </c>
      <c r="T26" s="8">
        <v>42310</v>
      </c>
      <c r="U26" s="15">
        <v>10.9</v>
      </c>
      <c r="V26" s="15"/>
      <c r="W26" s="10">
        <f si="27" t="shared"/>
        <v>-2.8520499108734443E-2</v>
      </c>
      <c r="X26" s="11"/>
      <c r="Z26" s="12">
        <v>42310</v>
      </c>
      <c r="AA26" s="13">
        <v>10048.23</v>
      </c>
      <c r="AB26" s="13">
        <v>9924.42</v>
      </c>
      <c r="AC26" s="16">
        <f ref="AC26:AC44" si="35" t="shared">AB26/AA26-1</f>
        <v>-1.2321573053164503E-2</v>
      </c>
      <c r="AD26" s="14">
        <v>9949</v>
      </c>
      <c r="AE26" s="14">
        <v>9913</v>
      </c>
      <c r="AF26" s="21">
        <f si="30" t="shared"/>
        <v>-3.6184541159915984E-3</v>
      </c>
      <c r="AG26" s="13">
        <v>9913</v>
      </c>
      <c r="AH26" s="13">
        <v>9865</v>
      </c>
      <c r="AI26" s="13">
        <v>9920</v>
      </c>
      <c r="AJ26" s="21">
        <f si="28" t="shared"/>
        <v>-1.1506969676817747E-3</v>
      </c>
      <c r="AK26" s="21">
        <f si="33" t="shared"/>
        <v>-1.3993003498250833E-2</v>
      </c>
      <c r="AL26" s="21">
        <f si="34" t="shared"/>
        <v>-1.2018027040560875E-2</v>
      </c>
      <c r="AM26" s="21">
        <f si="31" t="shared"/>
        <v>5.5752660922452346E-3</v>
      </c>
      <c r="AN26" s="21">
        <f si="14" t="shared"/>
        <v>-6.6119255105589487E-3</v>
      </c>
      <c r="AP26" s="8">
        <v>42310</v>
      </c>
      <c r="AQ26" s="2">
        <v>38.590000000000003</v>
      </c>
      <c r="AR26" s="2">
        <v>38.06</v>
      </c>
      <c r="AS26" s="18">
        <f>AQ26/AQ25-1</f>
        <v>8.3616409720408402E-3</v>
      </c>
      <c r="AT26" s="18">
        <f>+AQ26/AR26-1</f>
        <v>1.3925380977404034E-2</v>
      </c>
      <c r="AU26" s="18" t="e">
        <f si="22" t="shared"/>
        <v>#DIV/0!</v>
      </c>
      <c r="AW26" s="8">
        <v>42310</v>
      </c>
      <c r="AZ26" s="18"/>
      <c r="BA26" s="18"/>
      <c r="BB26" s="18"/>
      <c r="BD26" s="8">
        <v>42310</v>
      </c>
      <c r="BG26" s="18"/>
      <c r="BH26" s="18"/>
      <c r="BI26" s="18"/>
      <c r="BK26" s="8">
        <v>42310</v>
      </c>
      <c r="BN26" s="18"/>
      <c r="BO26" s="18"/>
      <c r="BP26" s="18"/>
    </row>
    <row r="27" spans="2:68">
      <c r="B27" s="4">
        <v>42311</v>
      </c>
      <c r="C27" s="5">
        <v>10.92</v>
      </c>
      <c r="D27" s="5">
        <v>11.757999999999999</v>
      </c>
      <c r="E27" s="6">
        <f si="29" t="shared"/>
        <v>1.8348623853210455E-3</v>
      </c>
      <c r="F27" s="7">
        <f si="23" t="shared"/>
        <v>-7.1270624255825754E-2</v>
      </c>
      <c r="H27" s="4">
        <v>42311</v>
      </c>
      <c r="I27" s="5">
        <v>12.18</v>
      </c>
      <c r="J27" s="5">
        <v>12.202</v>
      </c>
      <c r="K27" s="6">
        <f si="24" t="shared"/>
        <v>-1.6393442622950616E-3</v>
      </c>
      <c r="L27" s="7">
        <f si="25" t="shared"/>
        <v>-1.8029831175216948E-3</v>
      </c>
      <c r="N27" s="4">
        <v>42311</v>
      </c>
      <c r="O27" s="5">
        <v>42.1</v>
      </c>
      <c r="P27" s="5">
        <v>42.746000000000002</v>
      </c>
      <c r="Q27" s="6">
        <f si="32" t="shared"/>
        <v>-2.3696682464455776E-3</v>
      </c>
      <c r="R27" s="7">
        <f si="26" t="shared"/>
        <v>-1.5112525148551881E-2</v>
      </c>
      <c r="T27" s="4">
        <v>42311</v>
      </c>
      <c r="U27" s="5">
        <v>10.88</v>
      </c>
      <c r="V27" s="5">
        <v>11.146000000000001</v>
      </c>
      <c r="W27" s="6">
        <f si="27" t="shared"/>
        <v>-1.8348623853210455E-3</v>
      </c>
      <c r="X27" s="7">
        <f ref="X27:X32" si="36" t="shared">+U27/V27-1</f>
        <v>-2.3865063699982092E-2</v>
      </c>
      <c r="Z27" s="4">
        <v>42311</v>
      </c>
      <c r="AA27" s="2">
        <v>9924.42</v>
      </c>
      <c r="AB27" s="2">
        <v>9881.06</v>
      </c>
      <c r="AC27" s="18">
        <f si="35" t="shared"/>
        <v>-4.3690210611804225E-3</v>
      </c>
      <c r="AD27" s="3">
        <v>9975</v>
      </c>
      <c r="AE27" s="3">
        <v>9975</v>
      </c>
      <c r="AF27" s="20">
        <f si="30" t="shared"/>
        <v>0</v>
      </c>
      <c r="AG27" s="2">
        <v>9880</v>
      </c>
      <c r="AH27" s="2">
        <v>9854</v>
      </c>
      <c r="AI27" s="2">
        <v>9903</v>
      </c>
      <c r="AJ27" s="20">
        <f si="28" t="shared"/>
        <v>-1.0727594003068219E-4</v>
      </c>
      <c r="AK27" s="20">
        <f si="33" t="shared"/>
        <v>-1.1150532184490691E-3</v>
      </c>
      <c r="AL27" s="20">
        <f si="34" t="shared"/>
        <v>-6.6532258064516681E-3</v>
      </c>
      <c r="AM27" s="20">
        <f si="31" t="shared"/>
        <v>4.9725999594072423E-3</v>
      </c>
      <c r="AN27" s="20">
        <f si="14" t="shared"/>
        <v>6.2349357251668264E-3</v>
      </c>
      <c r="AP27" s="4">
        <v>42311</v>
      </c>
      <c r="AQ27" s="2">
        <v>38.630000000000003</v>
      </c>
      <c r="AR27" s="2">
        <v>38.31</v>
      </c>
      <c r="AS27" s="18">
        <f>AQ27/AQ26-1</f>
        <v>1.0365379632029104E-3</v>
      </c>
      <c r="AT27" s="18">
        <f>+AQ27/AR27-1</f>
        <v>8.3529104672408483E-3</v>
      </c>
      <c r="AU27" s="18">
        <f si="22" t="shared"/>
        <v>1.497635312664225E-2</v>
      </c>
      <c r="AW27" s="4">
        <v>42311</v>
      </c>
      <c r="AZ27" s="18"/>
      <c r="BA27" s="18"/>
      <c r="BB27" s="18"/>
      <c r="BD27" s="4">
        <v>42311</v>
      </c>
      <c r="BG27" s="18"/>
      <c r="BH27" s="18"/>
      <c r="BI27" s="18"/>
      <c r="BK27" s="4">
        <v>42311</v>
      </c>
      <c r="BN27" s="18"/>
      <c r="BO27" s="18"/>
      <c r="BP27" s="18"/>
    </row>
    <row ht="16.2" r="28" spans="2:68" thickBot="1">
      <c r="B28" s="8">
        <v>42312</v>
      </c>
      <c r="C28" s="9">
        <v>11.38</v>
      </c>
      <c r="D28" s="9">
        <v>12.269</v>
      </c>
      <c r="E28" s="10">
        <f si="29" t="shared"/>
        <v>4.2124542124542197E-2</v>
      </c>
      <c r="F28" s="11">
        <f si="23" t="shared"/>
        <v>-7.2459043116798405E-2</v>
      </c>
      <c r="H28" s="8">
        <v>42312</v>
      </c>
      <c r="I28" s="9">
        <v>12.76</v>
      </c>
      <c r="J28" s="9">
        <v>12.744</v>
      </c>
      <c r="K28" s="10">
        <f si="24" t="shared"/>
        <v>4.7619047619047672E-2</v>
      </c>
      <c r="L28" s="11">
        <f si="25" t="shared"/>
        <v>1.2554927809165228E-3</v>
      </c>
      <c r="N28" s="8">
        <v>42312</v>
      </c>
      <c r="O28" s="9">
        <v>44.4</v>
      </c>
      <c r="P28" s="9">
        <v>44.713000000000001</v>
      </c>
      <c r="Q28" s="10">
        <f si="32" t="shared"/>
        <v>5.4631828978622288E-2</v>
      </c>
      <c r="R28" s="11">
        <f si="26" t="shared"/>
        <v>-7.0002012837430128E-3</v>
      </c>
      <c r="T28" s="8">
        <v>42312</v>
      </c>
      <c r="U28" s="15">
        <v>11.72</v>
      </c>
      <c r="V28" s="15">
        <v>11.845000000000001</v>
      </c>
      <c r="W28" s="10">
        <f si="27" t="shared"/>
        <v>7.7205882352941124E-2</v>
      </c>
      <c r="X28" s="11">
        <f si="36" t="shared"/>
        <v>-1.0552975939214893E-2</v>
      </c>
      <c r="Z28" s="12">
        <v>42312</v>
      </c>
      <c r="AA28" s="13">
        <v>9881.06</v>
      </c>
      <c r="AB28" s="13">
        <v>10326.31</v>
      </c>
      <c r="AC28" s="16">
        <f si="35" t="shared"/>
        <v>4.5060954998755287E-2</v>
      </c>
      <c r="AD28" s="14">
        <v>9905</v>
      </c>
      <c r="AE28" s="14">
        <v>9932</v>
      </c>
      <c r="AF28" s="21">
        <f si="30" t="shared"/>
        <v>2.7258960121150366E-3</v>
      </c>
      <c r="AG28" s="13">
        <v>10322</v>
      </c>
      <c r="AH28" s="13">
        <v>10336</v>
      </c>
      <c r="AI28" s="13">
        <v>10283</v>
      </c>
      <c r="AJ28" s="21">
        <f si="28" t="shared"/>
        <v>-4.173804582662255E-4</v>
      </c>
      <c r="AK28" s="21">
        <f si="33" t="shared"/>
        <v>4.8914146539476455E-2</v>
      </c>
      <c r="AL28" s="21">
        <f si="34" t="shared"/>
        <v>4.3724124002827436E-2</v>
      </c>
      <c r="AM28" s="21">
        <f si="31" t="shared"/>
        <v>-5.1277089783281493E-3</v>
      </c>
      <c r="AN28" s="21">
        <f si="14" t="shared"/>
        <v>2.5271683907378429E-3</v>
      </c>
      <c r="AP28" s="8">
        <v>42312</v>
      </c>
      <c r="AQ28" s="2">
        <v>39.119999999999997</v>
      </c>
      <c r="AR28" s="2">
        <v>39.340000000000003</v>
      </c>
      <c r="AS28" s="18">
        <f ref="AS28:AS33" si="37" t="shared">AQ28/AQ27-1</f>
        <v>1.26844421434118E-2</v>
      </c>
      <c r="AT28" s="18">
        <f>+AQ28/AR28-1</f>
        <v>-5.5922724961872117E-3</v>
      </c>
      <c r="AU28" s="18">
        <f>AQ28/AR27-1</f>
        <v>2.1143304620203418E-2</v>
      </c>
      <c r="AW28" s="8">
        <v>42312</v>
      </c>
      <c r="AZ28" s="18"/>
      <c r="BA28" s="18"/>
      <c r="BB28" s="18"/>
      <c r="BD28" s="8">
        <v>42312</v>
      </c>
      <c r="BG28" s="18"/>
      <c r="BH28" s="18"/>
      <c r="BI28" s="18"/>
      <c r="BK28" s="8">
        <v>42312</v>
      </c>
      <c r="BN28" s="18"/>
      <c r="BO28" s="18"/>
      <c r="BP28" s="18"/>
    </row>
    <row r="29" spans="2:68">
      <c r="B29" s="4">
        <v>42313</v>
      </c>
      <c r="C29" s="5">
        <v>11.6</v>
      </c>
      <c r="D29" s="5">
        <v>12.628</v>
      </c>
      <c r="E29" s="6">
        <f si="29" t="shared"/>
        <v>1.9332161687170446E-2</v>
      </c>
      <c r="F29" s="7">
        <f si="23" t="shared"/>
        <v>-8.1406398479569209E-2</v>
      </c>
      <c r="H29" s="4">
        <v>42313</v>
      </c>
      <c r="I29" s="5">
        <v>13.1</v>
      </c>
      <c r="J29" s="5">
        <v>13.090999999999999</v>
      </c>
      <c r="K29" s="6">
        <f si="24" t="shared"/>
        <v>2.6645768025078453E-2</v>
      </c>
      <c r="L29" s="7">
        <f si="25" t="shared"/>
        <v>6.8749522572764121E-4</v>
      </c>
      <c r="N29" s="4">
        <v>42313</v>
      </c>
      <c r="O29" s="5">
        <v>45.25</v>
      </c>
      <c r="P29" s="5">
        <v>45.537999999999997</v>
      </c>
      <c r="Q29" s="6">
        <f si="32" t="shared"/>
        <v>1.9144144144144226E-2</v>
      </c>
      <c r="R29" s="7">
        <f si="26" t="shared"/>
        <v>-6.3243884228555425E-3</v>
      </c>
      <c r="T29" s="4">
        <v>42313</v>
      </c>
      <c r="U29" s="5">
        <v>11.78</v>
      </c>
      <c r="V29" s="5">
        <v>11.723000000000001</v>
      </c>
      <c r="W29" s="6">
        <f ref="W29:W52" si="38" t="shared">U29/U28-1</f>
        <v>5.1194539249146409E-3</v>
      </c>
      <c r="X29" s="7">
        <f si="36" t="shared"/>
        <v>4.8622366288491037E-3</v>
      </c>
      <c r="Z29" s="4">
        <v>42313</v>
      </c>
      <c r="AA29" s="2">
        <v>10326.31</v>
      </c>
      <c r="AB29" s="2">
        <v>10637.29</v>
      </c>
      <c r="AC29" s="18">
        <f si="35" t="shared"/>
        <v>3.0115307404096958E-2</v>
      </c>
      <c r="AD29" s="3">
        <v>10280</v>
      </c>
      <c r="AE29" s="3">
        <v>10258</v>
      </c>
      <c r="AF29" s="20">
        <f si="30" t="shared"/>
        <v>-2.1400778210116655E-3</v>
      </c>
      <c r="AG29" s="2">
        <v>10586</v>
      </c>
      <c r="AH29" s="2">
        <v>10621</v>
      </c>
      <c r="AI29" s="2">
        <v>10636</v>
      </c>
      <c r="AJ29" s="20">
        <f si="28" t="shared"/>
        <v>-4.8217168094506491E-3</v>
      </c>
      <c r="AK29" s="20">
        <f si="33" t="shared"/>
        <v>2.7573529411764719E-2</v>
      </c>
      <c r="AL29" s="20">
        <f si="34" t="shared"/>
        <v>3.2869785082174419E-2</v>
      </c>
      <c r="AM29" s="20">
        <f si="31" t="shared"/>
        <v>1.4122963939364741E-3</v>
      </c>
      <c r="AN29" s="20">
        <f si="14" t="shared"/>
        <v>-4.0772796995163221E-3</v>
      </c>
      <c r="AP29" s="4">
        <v>42313</v>
      </c>
      <c r="AQ29" s="2">
        <v>39.31</v>
      </c>
      <c r="AS29" s="18">
        <f si="37" t="shared"/>
        <v>4.8568507157464857E-3</v>
      </c>
      <c r="AW29" s="4">
        <v>42313</v>
      </c>
      <c r="AZ29" s="18"/>
      <c r="BD29" s="4">
        <v>42313</v>
      </c>
      <c r="BG29" s="18"/>
      <c r="BK29" s="4">
        <v>42313</v>
      </c>
      <c r="BN29" s="18"/>
    </row>
    <row ht="16.2" r="30" spans="2:68" thickBot="1">
      <c r="B30" s="8">
        <v>42314</v>
      </c>
      <c r="C30" s="9">
        <v>11.68</v>
      </c>
      <c r="D30" s="9">
        <v>12.86</v>
      </c>
      <c r="E30" s="10">
        <f ref="E30:E53" si="39" t="shared">C30/C29-1</f>
        <v>6.8965517241379448E-3</v>
      </c>
      <c r="F30" s="11">
        <f si="23" t="shared"/>
        <v>-9.1757387247278333E-2</v>
      </c>
      <c r="H30" s="8">
        <v>42314</v>
      </c>
      <c r="I30" s="9">
        <v>13.26</v>
      </c>
      <c r="J30" s="9">
        <v>13.34</v>
      </c>
      <c r="K30" s="10">
        <f>I30/I29-1</f>
        <v>1.2213740458015376E-2</v>
      </c>
      <c r="L30" s="11">
        <f si="25" t="shared"/>
        <v>-5.9970014992504206E-3</v>
      </c>
      <c r="N30" s="8">
        <v>42314</v>
      </c>
      <c r="O30" s="9">
        <v>46.55</v>
      </c>
      <c r="P30" s="9">
        <v>46.61</v>
      </c>
      <c r="Q30" s="10">
        <f si="32" t="shared"/>
        <v>2.8729281767955639E-2</v>
      </c>
      <c r="R30" s="11">
        <f>+O30/P30-1</f>
        <v>-1.2872774082814953E-3</v>
      </c>
      <c r="T30" s="8">
        <v>42314</v>
      </c>
      <c r="U30" s="15">
        <v>12.02</v>
      </c>
      <c r="V30" s="15"/>
      <c r="W30" s="10">
        <f si="38" t="shared"/>
        <v>2.0373514431239359E-2</v>
      </c>
      <c r="X30" s="11"/>
      <c r="Z30" s="12">
        <v>42314</v>
      </c>
      <c r="AA30" s="13">
        <v>10637.29</v>
      </c>
      <c r="AB30" s="13">
        <v>10850.5</v>
      </c>
      <c r="AC30" s="16">
        <f si="35" t="shared"/>
        <v>2.004363893435257E-2</v>
      </c>
      <c r="AD30" s="14">
        <v>10650</v>
      </c>
      <c r="AE30" s="14">
        <v>10595</v>
      </c>
      <c r="AF30" s="21">
        <f si="30" t="shared"/>
        <v>-5.1643192488263212E-3</v>
      </c>
      <c r="AG30" s="13">
        <v>10795</v>
      </c>
      <c r="AH30" s="13">
        <v>10798</v>
      </c>
      <c r="AI30" s="13">
        <v>10708</v>
      </c>
      <c r="AJ30" s="21">
        <f si="28" t="shared"/>
        <v>-5.114971660292178E-3</v>
      </c>
      <c r="AK30" s="21">
        <f si="33" t="shared"/>
        <v>1.6665097448451238E-2</v>
      </c>
      <c r="AL30" s="21">
        <f si="34" t="shared"/>
        <v>1.52312899586311E-2</v>
      </c>
      <c r="AM30" s="21">
        <f si="31" t="shared"/>
        <v>-8.3348768290424369E-3</v>
      </c>
      <c r="AN30" s="21">
        <f ref="AN30:AN37" si="40" t="shared">LN(AD30/AG29)</f>
        <v>6.0275187196383168E-3</v>
      </c>
      <c r="AP30" s="8">
        <v>42314</v>
      </c>
      <c r="AQ30" s="2">
        <v>38.950000000000003</v>
      </c>
      <c r="AR30" s="2">
        <v>39.222000000000001</v>
      </c>
      <c r="AS30" s="18">
        <f si="37" t="shared"/>
        <v>-9.1579750699567475E-3</v>
      </c>
      <c r="AT30" s="18">
        <f>+AQ30/AR30-1</f>
        <v>-6.9348834837590356E-3</v>
      </c>
      <c r="AU30" s="18"/>
      <c r="AW30" s="8">
        <v>42314</v>
      </c>
      <c r="AZ30" s="18"/>
      <c r="BA30" s="18"/>
      <c r="BB30" s="18"/>
      <c r="BD30" s="8">
        <v>42314</v>
      </c>
      <c r="BG30" s="18"/>
      <c r="BH30" s="18"/>
      <c r="BI30" s="18"/>
      <c r="BK30" s="8">
        <v>42314</v>
      </c>
      <c r="BN30" s="18"/>
      <c r="BO30" s="18"/>
      <c r="BP30" s="18"/>
    </row>
    <row r="31" spans="2:68">
      <c r="B31" s="4">
        <v>42317</v>
      </c>
      <c r="C31" s="5">
        <v>11.82</v>
      </c>
      <c r="D31" s="5">
        <v>13.042999999999999</v>
      </c>
      <c r="E31" s="6">
        <f si="39" t="shared"/>
        <v>1.1986301369863117E-2</v>
      </c>
      <c r="F31" s="7">
        <f si="23" t="shared"/>
        <v>-9.3766771448286379E-2</v>
      </c>
      <c r="H31" s="4">
        <v>42317</v>
      </c>
      <c r="I31" s="5">
        <v>13.4</v>
      </c>
      <c r="J31" s="5">
        <v>13.516</v>
      </c>
      <c r="K31" s="6">
        <f>I31/I30-1</f>
        <v>1.0558069381598756E-2</v>
      </c>
      <c r="L31" s="7">
        <f si="25" t="shared"/>
        <v>-8.5824208345663955E-3</v>
      </c>
      <c r="N31" s="4">
        <v>42317</v>
      </c>
      <c r="O31" s="5">
        <v>46.65</v>
      </c>
      <c r="P31" s="5">
        <v>46.991999999999997</v>
      </c>
      <c r="Q31" s="6">
        <f si="32" t="shared"/>
        <v>2.1482277121374072E-3</v>
      </c>
      <c r="R31" s="7">
        <f>+O31/P31-1</f>
        <v>-7.2778345250255061E-3</v>
      </c>
      <c r="T31" s="4">
        <v>42317</v>
      </c>
      <c r="U31" s="5">
        <v>12.2</v>
      </c>
      <c r="V31" s="5">
        <v>12.397</v>
      </c>
      <c r="W31" s="6">
        <f si="38" t="shared"/>
        <v>1.4975041597337757E-2</v>
      </c>
      <c r="X31" s="7">
        <f si="36" t="shared"/>
        <v>-1.5890941356779931E-2</v>
      </c>
      <c r="Z31" s="4">
        <v>42317</v>
      </c>
      <c r="AA31" s="2">
        <v>10850.5</v>
      </c>
      <c r="AB31" s="2">
        <v>11024.94</v>
      </c>
      <c r="AC31" s="18">
        <f si="35" t="shared"/>
        <v>1.6076678494078678E-2</v>
      </c>
      <c r="AD31" s="3">
        <v>10778</v>
      </c>
      <c r="AE31" s="3">
        <v>10923</v>
      </c>
      <c r="AF31" s="20">
        <f si="30" t="shared"/>
        <v>1.3453330859157564E-2</v>
      </c>
      <c r="AG31" s="2">
        <v>10940</v>
      </c>
      <c r="AH31" s="2">
        <v>10923</v>
      </c>
      <c r="AI31" s="2">
        <v>10865</v>
      </c>
      <c r="AJ31" s="20">
        <f si="28" t="shared"/>
        <v>-7.7043503184598405E-3</v>
      </c>
      <c r="AK31" s="20">
        <f si="33" t="shared"/>
        <v>1.1576217818114465E-2</v>
      </c>
      <c r="AL31" s="20">
        <f si="34" t="shared"/>
        <v>2.0078446021666085E-2</v>
      </c>
      <c r="AM31" s="20">
        <f si="31" t="shared"/>
        <v>-5.3098965485672833E-3</v>
      </c>
      <c r="AN31" s="20">
        <f si="40" t="shared"/>
        <v>-1.5760444554657658E-3</v>
      </c>
      <c r="AP31" s="4">
        <v>42317</v>
      </c>
      <c r="AQ31" s="2">
        <v>38.17</v>
      </c>
      <c r="AS31" s="18">
        <f si="37" t="shared"/>
        <v>-2.0025673940950006E-2</v>
      </c>
      <c r="AT31" s="18"/>
      <c r="AU31" s="18"/>
      <c r="AW31" s="4">
        <v>42317</v>
      </c>
      <c r="AZ31" s="18"/>
      <c r="BA31" s="18"/>
      <c r="BB31" s="18"/>
      <c r="BD31" s="4">
        <v>42317</v>
      </c>
      <c r="BG31" s="18"/>
      <c r="BH31" s="18"/>
      <c r="BI31" s="18"/>
      <c r="BK31" s="4">
        <v>42317</v>
      </c>
      <c r="BN31" s="18"/>
      <c r="BO31" s="18"/>
      <c r="BP31" s="18"/>
    </row>
    <row ht="16.2" r="32" spans="2:68" thickBot="1">
      <c r="B32" s="8">
        <v>42318</v>
      </c>
      <c r="C32" s="22">
        <v>11.72</v>
      </c>
      <c r="D32" s="22">
        <v>12.971</v>
      </c>
      <c r="E32" s="10">
        <f si="39" t="shared"/>
        <v>-8.4602368866327771E-3</v>
      </c>
      <c r="F32" s="23">
        <f si="23" t="shared"/>
        <v>-9.6445917816667892E-2</v>
      </c>
      <c r="H32" s="8">
        <v>42318</v>
      </c>
      <c r="I32" s="22">
        <v>13.3</v>
      </c>
      <c r="J32" s="22">
        <v>13.442</v>
      </c>
      <c r="K32" s="10">
        <f>I32/I31-1</f>
        <v>-7.4626865671642006E-3</v>
      </c>
      <c r="L32" s="23">
        <f si="25" t="shared"/>
        <v>-1.0563904180925454E-2</v>
      </c>
      <c r="N32" s="8">
        <v>42318</v>
      </c>
      <c r="O32" s="22">
        <v>46.25</v>
      </c>
      <c r="P32" s="22">
        <v>46.893999999999998</v>
      </c>
      <c r="Q32" s="10">
        <f ref="Q32:Q59" si="41" t="shared">O32/O31-1</f>
        <v>-8.5744908896033811E-3</v>
      </c>
      <c r="R32" s="23">
        <f>+O32/P32-1</f>
        <v>-1.3733100183392244E-2</v>
      </c>
      <c r="T32" s="8">
        <v>42318</v>
      </c>
      <c r="U32" s="15">
        <v>12.52</v>
      </c>
      <c r="V32" s="15">
        <f>+U32/(1-0.0159)</f>
        <v>12.722284320699115</v>
      </c>
      <c r="W32" s="10">
        <f si="38" t="shared"/>
        <v>2.6229508196721429E-2</v>
      </c>
      <c r="X32" s="23">
        <f si="36" t="shared"/>
        <v>-1.5900000000000025E-2</v>
      </c>
      <c r="Z32" s="12">
        <v>42318</v>
      </c>
      <c r="AA32" s="13">
        <v>11024.94</v>
      </c>
      <c r="AB32" s="13">
        <v>10968.44</v>
      </c>
      <c r="AC32" s="16">
        <f si="35" t="shared"/>
        <v>-5.1247444430536637E-3</v>
      </c>
      <c r="AD32" s="14">
        <v>10930</v>
      </c>
      <c r="AE32" s="14">
        <v>10883</v>
      </c>
      <c r="AF32" s="21">
        <f si="30" t="shared"/>
        <v>-4.3000914913082777E-3</v>
      </c>
      <c r="AG32" s="13">
        <v>10870</v>
      </c>
      <c r="AH32" s="13">
        <v>10818</v>
      </c>
      <c r="AI32" s="13">
        <v>10835</v>
      </c>
      <c r="AJ32" s="21">
        <f si="28" t="shared"/>
        <v>-8.9748405425019717E-3</v>
      </c>
      <c r="AK32" s="21">
        <f si="33" t="shared"/>
        <v>-9.6127437517166126E-3</v>
      </c>
      <c r="AL32" s="21">
        <f si="34" t="shared"/>
        <v>-4.3258168430740929E-3</v>
      </c>
      <c r="AM32" s="21">
        <f si="31" t="shared"/>
        <v>1.5714549824366042E-3</v>
      </c>
      <c r="AN32" s="21">
        <f si="40" t="shared"/>
        <v>-9.1449480538793057E-4</v>
      </c>
      <c r="AP32" s="8">
        <v>42318</v>
      </c>
      <c r="AQ32" s="2">
        <v>37.909999999999997</v>
      </c>
      <c r="AS32" s="18">
        <f si="37" t="shared"/>
        <v>-6.8116321718628692E-3</v>
      </c>
      <c r="AW32" s="8">
        <v>42318</v>
      </c>
      <c r="AZ32" s="18"/>
      <c r="BD32" s="8">
        <v>42318</v>
      </c>
      <c r="BG32" s="18"/>
      <c r="BK32" s="8">
        <v>42318</v>
      </c>
      <c r="BN32" s="18"/>
    </row>
    <row r="33" spans="2:68">
      <c r="B33" s="4">
        <v>42319</v>
      </c>
      <c r="C33" s="5">
        <v>11.72</v>
      </c>
      <c r="D33" s="5">
        <v>12.89</v>
      </c>
      <c r="E33" s="6">
        <f si="39" t="shared"/>
        <v>0</v>
      </c>
      <c r="F33" s="7">
        <f>+C33/D33-1</f>
        <v>-9.0768037238169064E-2</v>
      </c>
      <c r="H33" s="4">
        <v>42319</v>
      </c>
      <c r="I33" s="5">
        <v>13.3</v>
      </c>
      <c r="J33" s="5">
        <v>13.34</v>
      </c>
      <c r="K33" s="6">
        <f ref="K33:K54" si="42" t="shared">I33/I32-1</f>
        <v>0</v>
      </c>
      <c r="L33" s="7">
        <f si="25" t="shared"/>
        <v>-2.9985007496251548E-3</v>
      </c>
      <c r="N33" s="4">
        <v>42319</v>
      </c>
      <c r="O33" s="5">
        <v>46.6</v>
      </c>
      <c r="P33" s="5">
        <v>46.89</v>
      </c>
      <c r="Q33" s="6">
        <f si="41" t="shared"/>
        <v>7.5675675675674903E-3</v>
      </c>
      <c r="R33" s="7">
        <f>+O33/P33-1</f>
        <v>-6.1846875666453638E-3</v>
      </c>
      <c r="T33" s="4">
        <v>42319</v>
      </c>
      <c r="U33" s="5">
        <v>12.8</v>
      </c>
      <c r="V33" s="5"/>
      <c r="W33" s="6">
        <f si="38" t="shared"/>
        <v>2.2364217252396346E-2</v>
      </c>
      <c r="X33" s="7"/>
      <c r="Z33" s="4">
        <v>42319</v>
      </c>
      <c r="AA33" s="2">
        <v>10968.44</v>
      </c>
      <c r="AB33" s="2">
        <v>10886.92</v>
      </c>
      <c r="AC33" s="18">
        <f si="35" t="shared"/>
        <v>-7.4322328425920903E-3</v>
      </c>
      <c r="AD33" s="3">
        <v>10865</v>
      </c>
      <c r="AE33" s="3">
        <v>10838</v>
      </c>
      <c r="AF33" s="20">
        <f si="30" t="shared"/>
        <v>-2.485043718361668E-3</v>
      </c>
      <c r="AG33" s="2">
        <v>10868</v>
      </c>
      <c r="AH33" s="2">
        <v>10808</v>
      </c>
      <c r="AI33" s="2">
        <v>10870</v>
      </c>
      <c r="AJ33" s="20">
        <f si="28" t="shared"/>
        <v>-1.7378652548195594E-3</v>
      </c>
      <c r="AK33" s="20">
        <f si="33" t="shared"/>
        <v>-9.2438528378624429E-4</v>
      </c>
      <c r="AL33" s="20">
        <f si="34" t="shared"/>
        <v>-2.4919243193355367E-3</v>
      </c>
      <c r="AM33" s="20">
        <f si="31" t="shared"/>
        <v>5.7364914877868767E-3</v>
      </c>
      <c r="AN33" s="20">
        <f si="40" t="shared"/>
        <v>-4.6008742472515872E-4</v>
      </c>
      <c r="AP33" s="4">
        <v>42319</v>
      </c>
      <c r="AQ33" s="2">
        <v>37.92</v>
      </c>
      <c r="AR33" s="2">
        <v>38</v>
      </c>
      <c r="AS33" s="18">
        <f si="37" t="shared"/>
        <v>2.6378264310222832E-4</v>
      </c>
      <c r="AT33" s="18">
        <f ref="AT33:AT52" si="43" t="shared">+AQ33/AR33-1</f>
        <v>-2.1052631578947212E-3</v>
      </c>
      <c r="AU33" s="18" t="e">
        <f ref="AU33:AU42" si="44" t="shared">AQ33/AR32-1</f>
        <v>#DIV/0!</v>
      </c>
      <c r="AW33" s="4">
        <v>42319</v>
      </c>
      <c r="AZ33" s="18"/>
      <c r="BA33" s="18"/>
      <c r="BB33" s="18"/>
      <c r="BD33" s="4">
        <v>42319</v>
      </c>
      <c r="BG33" s="18"/>
      <c r="BH33" s="18"/>
      <c r="BI33" s="18"/>
      <c r="BK33" s="4">
        <v>42319</v>
      </c>
      <c r="BN33" s="18"/>
      <c r="BO33" s="18"/>
      <c r="BP33" s="18"/>
    </row>
    <row ht="16.2" r="34" spans="2:68" thickBot="1">
      <c r="B34" s="8">
        <v>42320</v>
      </c>
      <c r="C34" s="22">
        <v>11.66</v>
      </c>
      <c r="D34" s="22">
        <v>12.717000000000001</v>
      </c>
      <c r="E34" s="10">
        <f si="39" t="shared"/>
        <v>-5.1194539249147519E-3</v>
      </c>
      <c r="F34" s="23">
        <f>+C34/D34-1</f>
        <v>-8.3117087363371867E-2</v>
      </c>
      <c r="H34" s="8">
        <v>42320</v>
      </c>
      <c r="I34" s="22">
        <v>13.22</v>
      </c>
      <c r="J34" s="22">
        <v>13.161</v>
      </c>
      <c r="K34" s="10">
        <f si="42" t="shared"/>
        <v>-6.0150375939849177E-3</v>
      </c>
      <c r="L34" s="23">
        <f si="25" t="shared"/>
        <v>4.4829420256820018E-3</v>
      </c>
      <c r="N34" s="8">
        <v>42320</v>
      </c>
      <c r="O34" s="22">
        <v>46.4</v>
      </c>
      <c r="P34" s="22">
        <v>46.401000000000003</v>
      </c>
      <c r="Q34" s="10">
        <f si="41" t="shared"/>
        <v>-4.2918454935623185E-3</v>
      </c>
      <c r="R34" s="23">
        <f>+O34/P34-1</f>
        <v>-2.1551259671181988E-5</v>
      </c>
      <c r="T34" s="8">
        <v>42320</v>
      </c>
      <c r="U34" s="15">
        <v>12.68</v>
      </c>
      <c r="V34" s="15">
        <v>12.657999999999999</v>
      </c>
      <c r="W34" s="10">
        <f si="38" t="shared"/>
        <v>-9.3750000000000222E-3</v>
      </c>
      <c r="X34" s="23">
        <f>+U34/V34-1</f>
        <v>1.7380312845631796E-3</v>
      </c>
      <c r="Z34" s="12">
        <v>42320</v>
      </c>
      <c r="AA34" s="13">
        <v>10886.92</v>
      </c>
      <c r="AB34" s="13">
        <v>10745.12</v>
      </c>
      <c r="AC34" s="16">
        <f si="35" t="shared"/>
        <v>-1.3024804076818719E-2</v>
      </c>
      <c r="AD34" s="14">
        <v>10845</v>
      </c>
      <c r="AE34" s="14">
        <v>10865</v>
      </c>
      <c r="AF34" s="21">
        <f si="30" t="shared"/>
        <v>1.8441678192715472E-3</v>
      </c>
      <c r="AG34" s="13">
        <v>10680</v>
      </c>
      <c r="AH34" s="13">
        <v>10698</v>
      </c>
      <c r="AI34" s="13">
        <v>10595</v>
      </c>
      <c r="AJ34" s="21">
        <f si="28" t="shared"/>
        <v>-6.0604255699332477E-3</v>
      </c>
      <c r="AK34" s="21">
        <f si="33" t="shared"/>
        <v>-1.0177646188008871E-2</v>
      </c>
      <c r="AL34" s="21">
        <f si="34" t="shared"/>
        <v>-1.5823367065317395E-2</v>
      </c>
      <c r="AM34" s="21">
        <f si="31" t="shared"/>
        <v>-9.6279678444568528E-3</v>
      </c>
      <c r="AN34" s="21">
        <f si="40" t="shared"/>
        <v>-2.1185472852636236E-3</v>
      </c>
      <c r="AP34" s="8">
        <v>42320</v>
      </c>
      <c r="AQ34" s="2">
        <v>37.89</v>
      </c>
      <c r="AR34" s="2">
        <v>38.76</v>
      </c>
      <c r="AS34" s="18">
        <f ref="AS34:AS42" si="45" t="shared">AQ34/AQ33-1</f>
        <v>-7.9113924050633333E-4</v>
      </c>
      <c r="AT34" s="18">
        <f si="43" t="shared"/>
        <v>-2.2445820433436459E-2</v>
      </c>
      <c r="AU34" s="18">
        <f si="44" t="shared"/>
        <v>-2.8947368421052833E-3</v>
      </c>
      <c r="AW34" s="8">
        <v>42320</v>
      </c>
      <c r="AZ34" s="18"/>
      <c r="BA34" s="18"/>
      <c r="BB34" s="18"/>
      <c r="BD34" s="8">
        <v>42320</v>
      </c>
      <c r="BG34" s="18"/>
      <c r="BH34" s="18"/>
      <c r="BI34" s="18"/>
      <c r="BK34" s="8">
        <v>42320</v>
      </c>
      <c r="BN34" s="18"/>
      <c r="BO34" s="18"/>
      <c r="BP34" s="18"/>
    </row>
    <row r="35" spans="2:68">
      <c r="B35" s="4">
        <v>42321</v>
      </c>
      <c r="C35" s="5">
        <v>11.44</v>
      </c>
      <c r="D35" s="5">
        <v>12.557</v>
      </c>
      <c r="E35" s="6">
        <f si="39" t="shared"/>
        <v>-1.8867924528301994E-2</v>
      </c>
      <c r="F35" s="7">
        <f>+C35/D35-1</f>
        <v>-8.8954368081548219E-2</v>
      </c>
      <c r="H35" s="4">
        <v>42321</v>
      </c>
      <c r="I35" s="5">
        <v>12.96</v>
      </c>
      <c r="J35" s="5">
        <v>12.974</v>
      </c>
      <c r="K35" s="6">
        <f>I35/I34-1</f>
        <v>-1.9667170953101332E-2</v>
      </c>
      <c r="L35" s="7">
        <f ref="L35:L54" si="46" t="shared">+I35/J35-1</f>
        <v>-1.0790812394018134E-3</v>
      </c>
      <c r="N35" s="4">
        <v>42321</v>
      </c>
      <c r="O35" s="5">
        <v>45.45</v>
      </c>
      <c r="P35" s="5">
        <v>45.743000000000002</v>
      </c>
      <c r="Q35" s="6">
        <f si="41" t="shared"/>
        <v>-2.0474137931034364E-2</v>
      </c>
      <c r="R35" s="7">
        <f ref="R35:R55" si="47" t="shared">+O35/P35-1</f>
        <v>-6.4053516385020881E-3</v>
      </c>
      <c r="T35" s="4">
        <v>42321</v>
      </c>
      <c r="U35" s="5">
        <v>12.1</v>
      </c>
      <c r="V35" s="5">
        <v>12.301</v>
      </c>
      <c r="W35" s="6">
        <f ref="W35:W43" si="48" t="shared">U35/U34-1</f>
        <v>-4.5741324921135695E-2</v>
      </c>
      <c r="X35" s="7">
        <f ref="X35:X44" si="49" t="shared">+U35/V35-1</f>
        <v>-1.6340134948378271E-2</v>
      </c>
      <c r="Z35" s="4">
        <v>42321</v>
      </c>
      <c r="AA35" s="2">
        <v>10745.12</v>
      </c>
      <c r="AB35" s="2">
        <v>10614.73</v>
      </c>
      <c r="AC35" s="18">
        <f si="35" t="shared"/>
        <v>-1.2134810965349963E-2</v>
      </c>
      <c r="AD35" s="3">
        <v>10604</v>
      </c>
      <c r="AE35" s="3">
        <v>10602</v>
      </c>
      <c r="AF35" s="20">
        <f>AE35/AD35-1</f>
        <v>-1.8860807242548905E-4</v>
      </c>
      <c r="AG35" s="2">
        <v>10551</v>
      </c>
      <c r="AH35" s="2">
        <v>10557</v>
      </c>
      <c r="AI35" s="2">
        <v>10330</v>
      </c>
      <c r="AJ35" s="20">
        <f si="28" t="shared"/>
        <v>-6.0039209664305426E-3</v>
      </c>
      <c r="AK35" s="20">
        <f si="33" t="shared"/>
        <v>-1.3180033651149725E-2</v>
      </c>
      <c r="AL35" s="20">
        <f si="34" t="shared"/>
        <v>-3.5865974516281485E-3</v>
      </c>
      <c r="AM35" s="20">
        <f si="31" t="shared"/>
        <v>-2.1502320735057312E-2</v>
      </c>
      <c r="AN35" s="20">
        <f si="40" t="shared"/>
        <v>-7.141545105269714E-3</v>
      </c>
      <c r="AP35" s="4">
        <v>42321</v>
      </c>
      <c r="AQ35" s="2">
        <v>37.130000000000003</v>
      </c>
      <c r="AR35" s="2">
        <v>37.840000000000003</v>
      </c>
      <c r="AS35" s="18">
        <f si="45" t="shared"/>
        <v>-2.0058062813407163E-2</v>
      </c>
      <c r="AT35" s="18">
        <f si="43" t="shared"/>
        <v>-1.8763213530655465E-2</v>
      </c>
      <c r="AU35" s="18">
        <f si="44" t="shared"/>
        <v>-4.2053663570691291E-2</v>
      </c>
      <c r="AW35" s="4">
        <v>42321</v>
      </c>
      <c r="AZ35" s="18"/>
      <c r="BA35" s="18"/>
      <c r="BB35" s="18"/>
      <c r="BD35" s="4">
        <v>42321</v>
      </c>
      <c r="BG35" s="18"/>
      <c r="BH35" s="18"/>
      <c r="BI35" s="18"/>
      <c r="BK35" s="4">
        <v>42321</v>
      </c>
      <c r="BN35" s="18"/>
      <c r="BO35" s="18"/>
      <c r="BP35" s="18"/>
    </row>
    <row ht="16.2" r="36" spans="2:68" thickBot="1">
      <c r="B36" s="8">
        <v>42324</v>
      </c>
      <c r="C36" s="22">
        <v>11.34</v>
      </c>
      <c r="D36" s="22">
        <v>12.565</v>
      </c>
      <c r="E36" s="10">
        <f si="39" t="shared"/>
        <v>-8.7412587412587506E-3</v>
      </c>
      <c r="F36" s="23">
        <f>+C36/D36-1</f>
        <v>-9.7493036211699136E-2</v>
      </c>
      <c r="H36" s="8">
        <v>42324</v>
      </c>
      <c r="I36" s="22">
        <v>13</v>
      </c>
      <c r="J36" s="22">
        <v>13.145</v>
      </c>
      <c r="K36" s="10">
        <f si="42" t="shared"/>
        <v>3.0864197530864335E-3</v>
      </c>
      <c r="L36" s="23">
        <f si="46" t="shared"/>
        <v>-1.1030810193990104E-2</v>
      </c>
      <c r="N36" s="8">
        <v>42324</v>
      </c>
      <c r="O36" s="22">
        <v>45.5</v>
      </c>
      <c r="P36" s="22">
        <v>46.27</v>
      </c>
      <c r="Q36" s="10">
        <f si="41" t="shared"/>
        <v>1.1001100110010764E-3</v>
      </c>
      <c r="R36" s="23">
        <f si="47" t="shared"/>
        <v>-1.6641452344931973E-2</v>
      </c>
      <c r="T36" s="8">
        <v>42324</v>
      </c>
      <c r="U36" s="15">
        <v>12.36</v>
      </c>
      <c r="V36" s="15">
        <v>12.73</v>
      </c>
      <c r="W36" s="10">
        <f si="38" t="shared"/>
        <v>2.1487603305785141E-2</v>
      </c>
      <c r="X36" s="23">
        <f si="49" t="shared"/>
        <v>-2.9065200314218442E-2</v>
      </c>
      <c r="Z36" s="12">
        <v>42324</v>
      </c>
      <c r="AA36" s="13">
        <v>10614.73</v>
      </c>
      <c r="AB36" s="13">
        <v>10622.73</v>
      </c>
      <c r="AC36" s="16">
        <f si="35" t="shared"/>
        <v>7.5366966470169494E-4</v>
      </c>
      <c r="AD36" s="14">
        <v>10333</v>
      </c>
      <c r="AE36" s="14">
        <v>10418</v>
      </c>
      <c r="AF36" s="21">
        <f>AE36/AD36-1</f>
        <v>8.2260718087681095E-3</v>
      </c>
      <c r="AG36" s="13">
        <v>10493</v>
      </c>
      <c r="AH36" s="13">
        <v>10475</v>
      </c>
      <c r="AI36" s="13">
        <v>10540</v>
      </c>
      <c r="AJ36" s="21">
        <f si="28" t="shared"/>
        <v>-1.2212491515834367E-2</v>
      </c>
      <c r="AK36" s="21">
        <f si="33" t="shared"/>
        <v>-7.7673581509898337E-3</v>
      </c>
      <c r="AL36" s="21">
        <f si="34" t="shared"/>
        <v>1.4036786060019457E-2</v>
      </c>
      <c r="AM36" s="21">
        <f si="31" t="shared"/>
        <v>6.2052505966587734E-3</v>
      </c>
      <c r="AN36" s="21">
        <f si="40" t="shared"/>
        <v>-2.0877984927737219E-2</v>
      </c>
      <c r="AP36" s="8">
        <v>42324</v>
      </c>
      <c r="AQ36" s="2">
        <v>37.69</v>
      </c>
      <c r="AR36" s="2">
        <v>37.11</v>
      </c>
      <c r="AS36" s="18">
        <f si="45" t="shared"/>
        <v>1.5082143819014071E-2</v>
      </c>
      <c r="AT36" s="18">
        <f si="43" t="shared"/>
        <v>1.5629210455402776E-2</v>
      </c>
      <c r="AU36" s="18">
        <f si="44" t="shared"/>
        <v>-3.9640591966174643E-3</v>
      </c>
      <c r="AW36" s="8">
        <v>42324</v>
      </c>
      <c r="AZ36" s="18"/>
      <c r="BA36" s="18"/>
      <c r="BB36" s="18"/>
      <c r="BD36" s="8">
        <v>42324</v>
      </c>
      <c r="BG36" s="18"/>
      <c r="BH36" s="18"/>
      <c r="BI36" s="18"/>
      <c r="BK36" s="8">
        <v>42324</v>
      </c>
      <c r="BN36" s="18"/>
      <c r="BO36" s="18"/>
      <c r="BP36" s="18"/>
    </row>
    <row r="37" spans="2:68">
      <c r="B37" s="4">
        <v>42325</v>
      </c>
      <c r="C37" s="5">
        <v>11.38</v>
      </c>
      <c r="D37" s="5">
        <v>12.596</v>
      </c>
      <c r="E37" s="6">
        <f si="39" t="shared"/>
        <v>3.5273368606703048E-3</v>
      </c>
      <c r="F37" s="7">
        <f>+C37/D37-1</f>
        <v>-9.6538583677357792E-2</v>
      </c>
      <c r="H37" s="4">
        <v>42325</v>
      </c>
      <c r="I37" s="5">
        <v>13.02</v>
      </c>
      <c r="J37" s="5">
        <v>13.156000000000001</v>
      </c>
      <c r="K37" s="6">
        <f>I37/I36-1</f>
        <v>1.5384615384614886E-3</v>
      </c>
      <c r="L37" s="7">
        <f si="46" t="shared"/>
        <v>-1.0337488598358258E-2</v>
      </c>
      <c r="N37" s="4">
        <v>42325</v>
      </c>
      <c r="O37" s="5">
        <v>45.7</v>
      </c>
      <c r="P37" s="5">
        <v>46.36</v>
      </c>
      <c r="Q37" s="6">
        <f si="41" t="shared"/>
        <v>4.39560439560438E-3</v>
      </c>
      <c r="R37" s="7">
        <f si="47" t="shared"/>
        <v>-1.4236410698878266E-2</v>
      </c>
      <c r="T37" s="4">
        <v>42325</v>
      </c>
      <c r="U37" s="5">
        <v>12.26</v>
      </c>
      <c r="V37" s="5">
        <v>12.351000000000001</v>
      </c>
      <c r="W37" s="6">
        <f si="48" t="shared"/>
        <v>-8.090614886731351E-3</v>
      </c>
      <c r="X37" s="7">
        <f si="49" t="shared"/>
        <v>-7.3678244676544935E-3</v>
      </c>
      <c r="Z37" s="4">
        <v>42325</v>
      </c>
      <c r="AA37" s="2">
        <v>10622.73</v>
      </c>
      <c r="AB37" s="2">
        <v>10648.75</v>
      </c>
      <c r="AC37" s="18">
        <f si="35" t="shared"/>
        <v>2.4494644973562796E-3</v>
      </c>
      <c r="AD37" s="3">
        <v>10590</v>
      </c>
      <c r="AE37" s="3">
        <v>10610</v>
      </c>
      <c r="AF37" s="20">
        <f>AE37/AD37-1</f>
        <v>1.8885741265344258E-3</v>
      </c>
      <c r="AG37" s="2">
        <v>10503</v>
      </c>
      <c r="AH37" s="2">
        <v>10508</v>
      </c>
      <c r="AI37" s="2">
        <v>10548</v>
      </c>
      <c r="AJ37" s="20">
        <f si="28" t="shared"/>
        <v>-1.3687052470947259E-2</v>
      </c>
      <c r="AK37" s="20">
        <f si="33" t="shared"/>
        <v>3.1503579952267824E-3</v>
      </c>
      <c r="AL37" s="20">
        <f si="34" t="shared"/>
        <v>-3.0360531309298056E-3</v>
      </c>
      <c r="AM37" s="20">
        <f si="31" t="shared"/>
        <v>3.806623524933439E-3</v>
      </c>
      <c r="AN37" s="20">
        <f si="40" t="shared"/>
        <v>9.2017914375410823E-3</v>
      </c>
      <c r="AP37" s="4">
        <v>42325</v>
      </c>
      <c r="AQ37" s="2">
        <v>37.520000000000003</v>
      </c>
      <c r="AR37" s="2">
        <v>37.520000000000003</v>
      </c>
      <c r="AS37" s="18">
        <f si="45" t="shared"/>
        <v>-4.5104802334835492E-3</v>
      </c>
      <c r="AT37" s="18">
        <f si="43" t="shared"/>
        <v>0</v>
      </c>
      <c r="AU37" s="18">
        <f si="44" t="shared"/>
        <v>1.1048234977095284E-2</v>
      </c>
      <c r="AW37" s="4">
        <v>42325</v>
      </c>
      <c r="AZ37" s="18"/>
      <c r="BA37" s="18"/>
      <c r="BB37" s="18"/>
      <c r="BD37" s="4">
        <v>42325</v>
      </c>
      <c r="BG37" s="18"/>
      <c r="BH37" s="18"/>
      <c r="BI37" s="18"/>
      <c r="BK37" s="4">
        <v>42325</v>
      </c>
      <c r="BN37" s="18"/>
      <c r="BO37" s="18"/>
      <c r="BP37" s="18"/>
    </row>
    <row ht="16.2" r="38" spans="2:68" thickBot="1">
      <c r="B38" s="8">
        <v>42326</v>
      </c>
      <c r="C38" s="22">
        <v>11.32</v>
      </c>
      <c r="D38" s="22">
        <v>12.536</v>
      </c>
      <c r="E38" s="10">
        <f ref="E38:E44" si="50" t="shared">C38/C37-1</f>
        <v>-5.2724077328647478E-3</v>
      </c>
      <c r="F38" s="23">
        <f ref="F38:F54" si="51" t="shared">+C38/D38-1</f>
        <v>-9.7000638162093145E-2</v>
      </c>
      <c r="H38" s="8">
        <v>42326</v>
      </c>
      <c r="I38" s="22">
        <v>13</v>
      </c>
      <c r="J38" s="22">
        <v>13.084</v>
      </c>
      <c r="K38" s="10">
        <f si="42" t="shared"/>
        <v>-1.536098310291778E-3</v>
      </c>
      <c r="L38" s="23">
        <f si="46" t="shared"/>
        <v>-6.4200550290430813E-3</v>
      </c>
      <c r="N38" s="8">
        <v>42326</v>
      </c>
      <c r="O38" s="22">
        <v>45.5</v>
      </c>
      <c r="P38" s="22">
        <v>45.758000000000003</v>
      </c>
      <c r="Q38" s="10">
        <f si="41" t="shared"/>
        <v>-4.3763676148796948E-3</v>
      </c>
      <c r="R38" s="23">
        <f si="47" t="shared"/>
        <v>-5.6383583198567067E-3</v>
      </c>
      <c r="T38" s="8">
        <v>42326</v>
      </c>
      <c r="U38" s="15">
        <v>11.96</v>
      </c>
      <c r="V38" s="15">
        <v>12.076000000000001</v>
      </c>
      <c r="W38" s="10">
        <f si="38" t="shared"/>
        <v>-2.4469820554649191E-2</v>
      </c>
      <c r="X38" s="23">
        <f si="49" t="shared"/>
        <v>-9.605829744948613E-3</v>
      </c>
      <c r="Z38" s="12">
        <v>42326</v>
      </c>
      <c r="AA38" s="13">
        <v>10648.75</v>
      </c>
      <c r="AB38" s="13">
        <v>10608.99</v>
      </c>
      <c r="AC38" s="16">
        <f si="35" t="shared"/>
        <v>-3.7337715694329976E-3</v>
      </c>
      <c r="AD38" s="14">
        <v>10570</v>
      </c>
      <c r="AE38" s="14"/>
      <c r="AF38" s="21"/>
      <c r="AG38" s="13"/>
      <c r="AH38" s="13"/>
      <c r="AI38" s="13">
        <v>10557</v>
      </c>
      <c r="AJ38" s="21"/>
      <c r="AK38" s="21"/>
      <c r="AL38" s="21"/>
      <c r="AM38" s="21"/>
      <c r="AN38" s="21"/>
      <c r="AP38" s="8">
        <v>42326</v>
      </c>
      <c r="AQ38" s="2">
        <v>37.78</v>
      </c>
      <c r="AR38" s="2">
        <v>37.44</v>
      </c>
      <c r="AS38" s="18">
        <f si="45" t="shared"/>
        <v>6.9296375266523214E-3</v>
      </c>
      <c r="AT38" s="18">
        <f si="43" t="shared"/>
        <v>9.081196581196771E-3</v>
      </c>
      <c r="AU38" s="18">
        <f si="44" t="shared"/>
        <v>6.9296375266523214E-3</v>
      </c>
      <c r="AW38" s="8">
        <v>42326</v>
      </c>
      <c r="AZ38" s="18"/>
      <c r="BA38" s="18"/>
      <c r="BB38" s="18"/>
      <c r="BD38" s="8">
        <v>42326</v>
      </c>
      <c r="BG38" s="18"/>
      <c r="BH38" s="18"/>
      <c r="BI38" s="18"/>
      <c r="BK38" s="8">
        <v>42326</v>
      </c>
      <c r="BN38" s="18"/>
      <c r="BO38" s="18"/>
      <c r="BP38" s="18"/>
    </row>
    <row r="39" spans="2:68">
      <c r="B39" s="4">
        <v>42327</v>
      </c>
      <c r="C39" s="5">
        <v>11.44</v>
      </c>
      <c r="D39" s="5">
        <v>12.657</v>
      </c>
      <c r="E39" s="6">
        <f si="39" t="shared"/>
        <v>1.0600706713780772E-2</v>
      </c>
      <c r="F39" s="7">
        <f si="51" t="shared"/>
        <v>-9.6152326775697294E-2</v>
      </c>
      <c r="H39" s="4">
        <v>42327</v>
      </c>
      <c r="I39" s="5">
        <v>13.14</v>
      </c>
      <c r="J39" s="5">
        <v>13.211</v>
      </c>
      <c r="K39" s="6">
        <f>I39/I38-1</f>
        <v>1.0769230769230864E-2</v>
      </c>
      <c r="L39" s="7">
        <f si="46" t="shared"/>
        <v>-5.3743092877147625E-3</v>
      </c>
      <c r="N39" s="4">
        <v>42327</v>
      </c>
      <c r="O39" s="5">
        <v>46.05</v>
      </c>
      <c r="P39" s="5">
        <v>46.511000000000003</v>
      </c>
      <c r="Q39" s="6">
        <f si="41" t="shared"/>
        <v>1.2087912087912045E-2</v>
      </c>
      <c r="R39" s="7">
        <f si="47" t="shared"/>
        <v>-9.911633807056508E-3</v>
      </c>
      <c r="T39" s="4">
        <v>42327</v>
      </c>
      <c r="U39" s="5">
        <v>12.42</v>
      </c>
      <c r="V39" s="5">
        <v>12.571</v>
      </c>
      <c r="W39" s="6">
        <f si="48" t="shared"/>
        <v>3.8461538461538325E-2</v>
      </c>
      <c r="X39" s="7">
        <f si="49" t="shared"/>
        <v>-1.2011773128629333E-2</v>
      </c>
      <c r="Z39" s="4">
        <v>42327</v>
      </c>
      <c r="AA39" s="2">
        <v>10608.99</v>
      </c>
      <c r="AB39" s="2">
        <v>10712.47</v>
      </c>
      <c r="AC39" s="18">
        <f si="35" t="shared"/>
        <v>9.7539916617885858E-3</v>
      </c>
      <c r="AD39" s="3"/>
      <c r="AE39" s="3"/>
      <c r="AF39" s="20"/>
      <c r="AI39" s="2">
        <v>10670</v>
      </c>
      <c r="AJ39" s="20"/>
      <c r="AK39" s="20"/>
      <c r="AL39" s="20"/>
      <c r="AM39" s="20"/>
      <c r="AN39" s="20"/>
      <c r="AP39" s="4">
        <v>42327</v>
      </c>
      <c r="AQ39" s="2">
        <v>37.83</v>
      </c>
      <c r="AS39" s="18">
        <f si="45" t="shared"/>
        <v>1.3234515616726839E-3</v>
      </c>
      <c r="AT39" s="18" t="e">
        <f si="43" t="shared"/>
        <v>#DIV/0!</v>
      </c>
      <c r="AU39" s="18">
        <f si="44" t="shared"/>
        <v>1.0416666666666741E-2</v>
      </c>
      <c r="AW39" s="4">
        <v>42327</v>
      </c>
      <c r="AZ39" s="18"/>
      <c r="BA39" s="18"/>
      <c r="BB39" s="18"/>
      <c r="BD39" s="4">
        <v>42327</v>
      </c>
      <c r="BG39" s="18"/>
      <c r="BH39" s="18"/>
      <c r="BI39" s="18"/>
      <c r="BK39" s="4">
        <v>42327</v>
      </c>
      <c r="BN39" s="18"/>
      <c r="BO39" s="18"/>
      <c r="BP39" s="18"/>
    </row>
    <row ht="16.2" r="40" spans="2:68" thickBot="1">
      <c r="B40" s="8">
        <v>42328</v>
      </c>
      <c r="C40" s="22">
        <v>11.48</v>
      </c>
      <c r="D40" s="22">
        <v>12.63</v>
      </c>
      <c r="E40" s="10">
        <f si="50" t="shared"/>
        <v>3.4965034965035446E-3</v>
      </c>
      <c r="F40" s="23">
        <f si="51" t="shared"/>
        <v>-9.1053048297703887E-2</v>
      </c>
      <c r="H40" s="8">
        <v>42328</v>
      </c>
      <c r="I40" s="22">
        <v>13.18</v>
      </c>
      <c r="J40" s="22">
        <v>13.179</v>
      </c>
      <c r="K40" s="10">
        <f si="42" t="shared"/>
        <v>3.0441400304412891E-3</v>
      </c>
      <c r="L40" s="23">
        <f si="46" t="shared"/>
        <v>7.5878291220909944E-5</v>
      </c>
      <c r="N40" s="8">
        <v>42328</v>
      </c>
      <c r="O40" s="22">
        <v>46.25</v>
      </c>
      <c r="P40" s="22">
        <v>46.505000000000003</v>
      </c>
      <c r="Q40" s="10">
        <f si="41" t="shared"/>
        <v>4.3431053203040193E-3</v>
      </c>
      <c r="R40" s="23">
        <f si="47" t="shared"/>
        <v>-5.4832813675949055E-3</v>
      </c>
      <c r="T40" s="8">
        <v>42328</v>
      </c>
      <c r="U40" s="15">
        <v>12.5</v>
      </c>
      <c r="V40" s="15">
        <v>12.701000000000001</v>
      </c>
      <c r="W40" s="10">
        <f si="38" t="shared"/>
        <v>6.441223832528209E-3</v>
      </c>
      <c r="X40" s="23">
        <f si="49" t="shared"/>
        <v>-1.5825525549169384E-2</v>
      </c>
      <c r="Z40" s="12">
        <v>42328</v>
      </c>
      <c r="AA40" s="13">
        <v>10712.47</v>
      </c>
      <c r="AB40" s="13">
        <v>10688.16</v>
      </c>
      <c r="AC40" s="16">
        <f si="35" t="shared"/>
        <v>-2.2693179070746305E-3</v>
      </c>
      <c r="AD40" s="14"/>
      <c r="AE40" s="14"/>
      <c r="AF40" s="21"/>
      <c r="AG40" s="13"/>
      <c r="AH40" s="13"/>
      <c r="AI40" s="13">
        <v>10690</v>
      </c>
      <c r="AJ40" s="21"/>
      <c r="AK40" s="21"/>
      <c r="AL40" s="21"/>
      <c r="AM40" s="21"/>
      <c r="AN40" s="21"/>
      <c r="AP40" s="8">
        <v>42328</v>
      </c>
      <c r="AQ40" s="2">
        <v>38.47</v>
      </c>
      <c r="AR40" s="2">
        <v>38.369999999999997</v>
      </c>
      <c r="AS40" s="18">
        <f si="45" t="shared"/>
        <v>1.6917790113666342E-2</v>
      </c>
      <c r="AT40" s="18">
        <f si="43" t="shared"/>
        <v>2.6062027625750606E-3</v>
      </c>
      <c r="AU40" s="18" t="e">
        <f si="44" t="shared"/>
        <v>#DIV/0!</v>
      </c>
      <c r="AW40" s="8">
        <v>42328</v>
      </c>
      <c r="AZ40" s="18"/>
      <c r="BA40" s="18"/>
      <c r="BB40" s="18"/>
      <c r="BD40" s="8">
        <v>42328</v>
      </c>
      <c r="BG40" s="18"/>
      <c r="BH40" s="18"/>
      <c r="BI40" s="18"/>
      <c r="BK40" s="8">
        <v>42328</v>
      </c>
      <c r="BN40" s="18"/>
      <c r="BO40" s="18"/>
      <c r="BP40" s="18"/>
    </row>
    <row r="41" spans="2:68">
      <c r="B41" s="4">
        <v>42331</v>
      </c>
      <c r="C41" s="5">
        <v>11.4</v>
      </c>
      <c r="D41" s="5">
        <v>12.585000000000001</v>
      </c>
      <c r="E41" s="6">
        <f si="39" t="shared"/>
        <v>-6.9686411149826322E-3</v>
      </c>
      <c r="F41" s="7">
        <f si="51" t="shared"/>
        <v>-9.4159713945172863E-2</v>
      </c>
      <c r="H41" s="4">
        <v>42331</v>
      </c>
      <c r="I41" s="5">
        <v>13.06</v>
      </c>
      <c r="J41" s="5">
        <v>13.112</v>
      </c>
      <c r="K41" s="6">
        <f>I41/I40-1</f>
        <v>-9.1047040971168336E-3</v>
      </c>
      <c r="L41" s="7">
        <f si="46" t="shared"/>
        <v>-3.9658328248931562E-3</v>
      </c>
      <c r="N41" s="4">
        <v>42331</v>
      </c>
      <c r="O41" s="5">
        <v>45.95</v>
      </c>
      <c r="P41" s="5">
        <v>46.061</v>
      </c>
      <c r="Q41" s="6">
        <f si="41" t="shared"/>
        <v>-6.4864864864864202E-3</v>
      </c>
      <c r="R41" s="7">
        <f si="47" t="shared"/>
        <v>-2.4098478105121224E-3</v>
      </c>
      <c r="T41" s="4">
        <v>42331</v>
      </c>
      <c r="U41" s="5">
        <v>12.32</v>
      </c>
      <c r="V41" s="5">
        <v>12.528</v>
      </c>
      <c r="W41" s="6">
        <f si="48" t="shared"/>
        <v>-1.4399999999999968E-2</v>
      </c>
      <c r="X41" s="7">
        <f si="49" t="shared"/>
        <v>-1.6602809706258048E-2</v>
      </c>
      <c r="Z41" s="4">
        <v>42331</v>
      </c>
      <c r="AA41" s="2">
        <v>10688.16</v>
      </c>
      <c r="AB41" s="2">
        <v>10666.59</v>
      </c>
      <c r="AC41" s="18">
        <f si="35" t="shared"/>
        <v>-2.0181209862127902E-3</v>
      </c>
      <c r="AD41" s="3">
        <v>10660</v>
      </c>
      <c r="AE41" s="3"/>
      <c r="AF41" s="20"/>
      <c r="AG41" s="2">
        <v>10570</v>
      </c>
      <c r="AH41" s="2">
        <v>10602.5</v>
      </c>
      <c r="AI41" s="2">
        <v>10600</v>
      </c>
      <c r="AJ41" s="20"/>
      <c r="AK41" s="20"/>
      <c r="AL41" s="20"/>
      <c r="AM41" s="20"/>
      <c r="AN41" s="20"/>
      <c r="AP41" s="4">
        <v>42331</v>
      </c>
      <c r="AQ41" s="2">
        <v>38.049999999999997</v>
      </c>
      <c r="AR41" s="2">
        <v>38.14</v>
      </c>
      <c r="AS41" s="18">
        <f si="45" t="shared"/>
        <v>-1.0917598128411754E-2</v>
      </c>
      <c r="AT41" s="18">
        <f si="43" t="shared"/>
        <v>-2.3597273203985747E-3</v>
      </c>
      <c r="AU41" s="18">
        <f si="44" t="shared"/>
        <v>-8.3398488402397497E-3</v>
      </c>
      <c r="AW41" s="4">
        <v>42331</v>
      </c>
      <c r="AZ41" s="18"/>
      <c r="BA41" s="18"/>
      <c r="BB41" s="18"/>
      <c r="BD41" s="4">
        <v>42331</v>
      </c>
      <c r="BG41" s="18"/>
      <c r="BH41" s="18"/>
      <c r="BI41" s="18"/>
      <c r="BK41" s="4">
        <v>42331</v>
      </c>
      <c r="BN41" s="18"/>
      <c r="BO41" s="18"/>
      <c r="BP41" s="18"/>
    </row>
    <row ht="16.2" r="42" spans="2:68" thickBot="1">
      <c r="B42" s="8">
        <v>42332</v>
      </c>
      <c r="C42" s="22">
        <v>11.38</v>
      </c>
      <c r="D42" s="22">
        <v>12.708</v>
      </c>
      <c r="E42" s="10">
        <f si="50" t="shared"/>
        <v>-1.7543859649122862E-3</v>
      </c>
      <c r="F42" s="23">
        <f si="51" t="shared"/>
        <v>-0.10450110166824045</v>
      </c>
      <c r="H42" s="8">
        <v>42332</v>
      </c>
      <c r="I42" s="22">
        <v>13</v>
      </c>
      <c r="J42" s="22">
        <v>13.074</v>
      </c>
      <c r="K42" s="10">
        <f si="42" t="shared"/>
        <v>-4.5941807044410643E-3</v>
      </c>
      <c r="L42" s="23">
        <f si="46" t="shared"/>
        <v>-5.6600887257151067E-3</v>
      </c>
      <c r="N42" s="8">
        <v>42332</v>
      </c>
      <c r="O42" s="22">
        <v>45.75</v>
      </c>
      <c r="P42" s="22">
        <v>46.05</v>
      </c>
      <c r="Q42" s="10">
        <f si="41" t="shared"/>
        <v>-4.3525571273123065E-3</v>
      </c>
      <c r="R42" s="23">
        <f si="47" t="shared"/>
        <v>-6.5146579804559179E-3</v>
      </c>
      <c r="T42" s="8">
        <v>42332</v>
      </c>
      <c r="U42" s="15">
        <v>12.6</v>
      </c>
      <c r="V42" s="15">
        <v>12.731999999999999</v>
      </c>
      <c r="W42" s="10">
        <f si="38" t="shared"/>
        <v>2.2727272727272707E-2</v>
      </c>
      <c r="X42" s="23">
        <f si="49" t="shared"/>
        <v>-1.0367577756833168E-2</v>
      </c>
      <c r="Z42" s="12">
        <v>42332</v>
      </c>
      <c r="AA42" s="13">
        <v>10666.59</v>
      </c>
      <c r="AB42" s="13">
        <v>10636.36</v>
      </c>
      <c r="AC42" s="16">
        <f si="35" t="shared"/>
        <v>-2.8340828699705556E-3</v>
      </c>
      <c r="AD42" s="14">
        <v>10607</v>
      </c>
      <c r="AE42" s="14"/>
      <c r="AF42" s="21"/>
      <c r="AG42" s="13"/>
      <c r="AH42" s="13"/>
      <c r="AI42" s="13">
        <v>10530</v>
      </c>
      <c r="AJ42" s="21"/>
      <c r="AK42" s="21"/>
      <c r="AL42" s="21"/>
      <c r="AM42" s="21"/>
      <c r="AN42" s="21"/>
      <c r="AP42" s="8">
        <v>42332</v>
      </c>
      <c r="AQ42" s="2">
        <v>38.06</v>
      </c>
      <c r="AR42" s="2">
        <v>37.97</v>
      </c>
      <c r="AS42" s="18">
        <f si="45" t="shared"/>
        <v>2.6281208935619027E-4</v>
      </c>
      <c r="AT42" s="18">
        <f si="43" t="shared"/>
        <v>2.3702923360549022E-3</v>
      </c>
      <c r="AU42" s="18">
        <f si="44" t="shared"/>
        <v>-2.0975353959097331E-3</v>
      </c>
      <c r="AW42" s="8">
        <v>42332</v>
      </c>
      <c r="AX42" s="2">
        <v>43.89</v>
      </c>
      <c r="AY42" s="2">
        <v>44.103499999999997</v>
      </c>
      <c r="AZ42" s="18" t="e">
        <f>AX42/AX41-1</f>
        <v>#DIV/0!</v>
      </c>
      <c r="BA42" s="18">
        <f>+AX42/AY42-1</f>
        <v>-4.8408856439964287E-3</v>
      </c>
      <c r="BB42" s="18" t="e">
        <f>AX42/AY41-1</f>
        <v>#DIV/0!</v>
      </c>
      <c r="BD42" s="8">
        <v>42332</v>
      </c>
      <c r="BG42" s="18"/>
      <c r="BH42" s="18"/>
      <c r="BI42" s="18"/>
      <c r="BK42" s="8">
        <v>42332</v>
      </c>
      <c r="BN42" s="18"/>
      <c r="BO42" s="18"/>
      <c r="BP42" s="18"/>
    </row>
    <row r="43" spans="2:68">
      <c r="B43" s="4">
        <v>42333</v>
      </c>
      <c r="C43" s="5">
        <v>11.5</v>
      </c>
      <c r="D43" s="5">
        <v>12.759</v>
      </c>
      <c r="E43" s="6">
        <f si="39" t="shared"/>
        <v>1.0544815465729274E-2</v>
      </c>
      <c r="F43" s="7">
        <f si="51" t="shared"/>
        <v>-9.8675444784073973E-2</v>
      </c>
      <c r="H43" s="4">
        <v>42333</v>
      </c>
      <c r="I43" s="5">
        <v>13.06</v>
      </c>
      <c r="J43" s="5">
        <v>13.147</v>
      </c>
      <c r="K43" s="6">
        <f>I43/I42-1</f>
        <v>4.6153846153846878E-3</v>
      </c>
      <c r="L43" s="7">
        <f si="46" t="shared"/>
        <v>-6.6174792728378451E-3</v>
      </c>
      <c r="N43" s="4">
        <v>42333</v>
      </c>
      <c r="O43" s="5">
        <v>46.15</v>
      </c>
      <c r="P43" s="5">
        <v>46.453000000000003</v>
      </c>
      <c r="Q43" s="6">
        <f si="41" t="shared"/>
        <v>8.7431693989070691E-3</v>
      </c>
      <c r="R43" s="7">
        <f si="47" t="shared"/>
        <v>-6.5227218909436058E-3</v>
      </c>
      <c r="T43" s="4">
        <v>42333</v>
      </c>
      <c r="U43" s="5">
        <v>12.98</v>
      </c>
      <c r="V43" s="5">
        <v>13.122999999999999</v>
      </c>
      <c r="W43" s="6">
        <f si="48" t="shared"/>
        <v>3.0158730158730274E-2</v>
      </c>
      <c r="X43" s="7">
        <f si="49" t="shared"/>
        <v>-1.0896898575020852E-2</v>
      </c>
      <c r="Z43" s="4">
        <v>42333</v>
      </c>
      <c r="AA43" s="2">
        <v>10636.36</v>
      </c>
      <c r="AB43" s="2">
        <v>10676.33</v>
      </c>
      <c r="AC43" s="18">
        <f si="35" t="shared"/>
        <v>3.7578645326032944E-3</v>
      </c>
      <c r="AD43" s="3">
        <v>10555</v>
      </c>
      <c r="AE43" s="3"/>
      <c r="AF43" s="20"/>
      <c r="AI43" s="2">
        <v>10565</v>
      </c>
      <c r="AJ43" s="20"/>
      <c r="AK43" s="20"/>
      <c r="AL43" s="20"/>
      <c r="AM43" s="20"/>
      <c r="AN43" s="20"/>
      <c r="AP43" s="4">
        <v>42333</v>
      </c>
      <c r="AQ43" s="2">
        <v>37.97</v>
      </c>
      <c r="AS43" s="18">
        <f ref="AS43:AS48" si="52" t="shared">AQ43/AQ42-1</f>
        <v>-2.3646873357856535E-3</v>
      </c>
      <c r="AT43" s="18" t="e">
        <f si="43" t="shared"/>
        <v>#DIV/0!</v>
      </c>
      <c r="AU43" s="18">
        <f ref="AU43:AU50" si="53" t="shared">AQ43/AR42-1</f>
        <v>0</v>
      </c>
      <c r="AW43" s="4">
        <v>42333</v>
      </c>
      <c r="AX43" s="2">
        <v>44.69</v>
      </c>
      <c r="AZ43" s="18">
        <f>AX43/AX42-1</f>
        <v>1.8227386648439259E-2</v>
      </c>
      <c r="BA43" s="18" t="e">
        <f ref="BA43:BA49" si="54" t="shared">+AX43/AY43-1</f>
        <v>#DIV/0!</v>
      </c>
      <c r="BB43" s="18">
        <f ref="BB43:BB51" si="55" t="shared">AX43/AY42-1</f>
        <v>1.3298264310088737E-2</v>
      </c>
      <c r="BD43" s="4">
        <v>42333</v>
      </c>
      <c r="BG43" s="18"/>
      <c r="BH43" s="18"/>
      <c r="BI43" s="18"/>
      <c r="BK43" s="4">
        <v>42333</v>
      </c>
      <c r="BN43" s="18"/>
      <c r="BO43" s="18"/>
      <c r="BP43" s="18"/>
    </row>
    <row ht="16.2" r="44" spans="2:68" thickBot="1">
      <c r="B44" s="8">
        <v>42334</v>
      </c>
      <c r="C44" s="22">
        <v>11.44</v>
      </c>
      <c r="D44" s="22">
        <v>12.695</v>
      </c>
      <c r="E44" s="10">
        <f si="50" t="shared"/>
        <v>-5.2173913043478404E-3</v>
      </c>
      <c r="F44" s="23">
        <f si="51" t="shared"/>
        <v>-9.8857818038597944E-2</v>
      </c>
      <c r="H44" s="8">
        <v>42334</v>
      </c>
      <c r="I44" s="22">
        <v>13</v>
      </c>
      <c r="J44" s="22">
        <v>13.065</v>
      </c>
      <c r="K44" s="10">
        <f si="42" t="shared"/>
        <v>-4.5941807044410643E-3</v>
      </c>
      <c r="L44" s="23">
        <f si="46" t="shared"/>
        <v>-4.9751243781094301E-3</v>
      </c>
      <c r="N44" s="8">
        <v>42334</v>
      </c>
      <c r="O44" s="22">
        <v>45.9</v>
      </c>
      <c r="P44" s="22">
        <v>46.134999999999998</v>
      </c>
      <c r="Q44" s="10">
        <f si="41" t="shared"/>
        <v>-5.4171180931744667E-3</v>
      </c>
      <c r="R44" s="23">
        <f si="47" t="shared"/>
        <v>-5.0937466132003895E-3</v>
      </c>
      <c r="T44" s="8">
        <v>42334</v>
      </c>
      <c r="U44" s="15">
        <v>12.82</v>
      </c>
      <c r="V44" s="15">
        <v>12.808</v>
      </c>
      <c r="W44" s="10">
        <f si="38" t="shared"/>
        <v>-1.2326656394452962E-2</v>
      </c>
      <c r="X44" s="23">
        <f si="49" t="shared"/>
        <v>9.369144284823161E-4</v>
      </c>
      <c r="Z44" s="12">
        <v>42334</v>
      </c>
      <c r="AA44" s="13">
        <v>10676.33</v>
      </c>
      <c r="AB44" s="13">
        <v>10628.97</v>
      </c>
      <c r="AC44" s="16">
        <f si="35" t="shared"/>
        <v>-4.4359812782108765E-3</v>
      </c>
      <c r="AD44" s="14">
        <v>10585</v>
      </c>
      <c r="AE44" s="14"/>
      <c r="AF44" s="21"/>
      <c r="AG44" s="13"/>
      <c r="AH44" s="13"/>
      <c r="AI44" s="13">
        <v>10495</v>
      </c>
      <c r="AJ44" s="21"/>
      <c r="AK44" s="21"/>
      <c r="AL44" s="21"/>
      <c r="AM44" s="21"/>
      <c r="AN44" s="21"/>
      <c r="AP44" s="8">
        <v>42334</v>
      </c>
      <c r="AQ44" s="2">
        <v>37.97</v>
      </c>
      <c r="AS44" s="18">
        <f si="52" t="shared"/>
        <v>0</v>
      </c>
      <c r="AT44" s="18" t="e">
        <f si="43" t="shared"/>
        <v>#DIV/0!</v>
      </c>
      <c r="AU44" s="18" t="e">
        <f si="53" t="shared"/>
        <v>#DIV/0!</v>
      </c>
      <c r="AW44" s="8">
        <v>42334</v>
      </c>
      <c r="AX44" s="2">
        <v>44.69</v>
      </c>
      <c r="AZ44" s="18">
        <f>AX44/AX43-1</f>
        <v>0</v>
      </c>
      <c r="BA44" s="18" t="e">
        <f si="54" t="shared"/>
        <v>#DIV/0!</v>
      </c>
      <c r="BB44" s="18" t="e">
        <f si="55" t="shared"/>
        <v>#DIV/0!</v>
      </c>
      <c r="BD44" s="8">
        <v>42334</v>
      </c>
      <c r="BG44" s="18"/>
      <c r="BH44" s="18"/>
      <c r="BI44" s="18"/>
      <c r="BK44" s="8">
        <v>42334</v>
      </c>
      <c r="BN44" s="18"/>
      <c r="BO44" s="18"/>
      <c r="BP44" s="18"/>
    </row>
    <row r="45" spans="2:68">
      <c r="B45" s="4">
        <v>42335</v>
      </c>
      <c r="C45" s="5">
        <v>11.02</v>
      </c>
      <c r="D45" s="5">
        <v>12.096</v>
      </c>
      <c r="E45" s="6">
        <f si="39" t="shared"/>
        <v>-3.6713286713286664E-2</v>
      </c>
      <c r="F45" s="7">
        <f si="51" t="shared"/>
        <v>-8.8955026455026509E-2</v>
      </c>
      <c r="H45" s="4">
        <v>42335</v>
      </c>
      <c r="I45" s="5">
        <v>12.42</v>
      </c>
      <c r="J45" s="5">
        <v>12.41</v>
      </c>
      <c r="K45" s="6">
        <f>I45/I44-1</f>
        <v>-4.4615384615384612E-2</v>
      </c>
      <c r="L45" s="7">
        <f si="46" t="shared"/>
        <v>8.058017727639033E-4</v>
      </c>
      <c r="N45" s="4">
        <v>42335</v>
      </c>
      <c r="O45" s="5">
        <v>43.55</v>
      </c>
      <c r="P45" s="5">
        <v>43.555999999999997</v>
      </c>
      <c r="Q45" s="6">
        <f si="41" t="shared"/>
        <v>-5.1198257080610099E-2</v>
      </c>
      <c r="R45" s="7">
        <f si="47" t="shared"/>
        <v>-1.3775369639090762E-4</v>
      </c>
      <c r="T45" s="4">
        <v>42335</v>
      </c>
      <c r="U45" s="5">
        <v>12.1</v>
      </c>
      <c r="V45" s="5">
        <v>11.937200000000001</v>
      </c>
      <c r="W45" s="6">
        <f>U45/U44-1</f>
        <v>-5.616224648985968E-2</v>
      </c>
      <c r="X45" s="7">
        <f ref="X45:X53" si="56" t="shared">+U45/V45-1</f>
        <v>1.3638039071138808E-2</v>
      </c>
      <c r="Z45" s="4">
        <v>42335</v>
      </c>
      <c r="AA45" s="2">
        <v>10628.97</v>
      </c>
      <c r="AB45" s="2">
        <v>10124.9</v>
      </c>
      <c r="AC45" s="18">
        <f>AB45/AA45-1</f>
        <v>-4.7424162454122953E-2</v>
      </c>
      <c r="AD45" s="3">
        <v>10512</v>
      </c>
      <c r="AE45" s="3">
        <v>10485</v>
      </c>
      <c r="AF45" s="20">
        <f ref="AF45:AF53" si="57" t="shared">AE45/AD45-1</f>
        <v>-2.5684931506849695E-3</v>
      </c>
      <c r="AG45" s="2">
        <v>10050</v>
      </c>
      <c r="AH45" s="2">
        <v>10015</v>
      </c>
      <c r="AI45" s="2">
        <v>9992</v>
      </c>
      <c r="AJ45" s="20">
        <f ref="AJ45:AJ53" si="58" t="shared">AG45/AB45-1</f>
        <v>-7.3976039269523231E-3</v>
      </c>
      <c r="AK45" s="20" t="e">
        <f ref="AK45:AK53" si="59" t="shared">AH45/AH44-1</f>
        <v>#DIV/0!</v>
      </c>
      <c r="AL45" s="20">
        <f ref="AL45:AL53" si="60" t="shared">AH45/AI44-1</f>
        <v>-4.5736064792758491E-2</v>
      </c>
      <c r="AM45" s="20">
        <f ref="AM45:AM51" si="61" t="shared">AI45/AH45-1</f>
        <v>-2.2965551672491369E-3</v>
      </c>
      <c r="AN45" s="20" t="e">
        <f ref="AN45:AN56" si="62" t="shared">LN(AD45/AG44)</f>
        <v>#DIV/0!</v>
      </c>
      <c r="AP45" s="4">
        <v>42335</v>
      </c>
      <c r="AQ45" s="2">
        <v>36.93</v>
      </c>
      <c r="AR45" s="2">
        <v>36.909999999999997</v>
      </c>
      <c r="AS45" s="18">
        <f si="52" t="shared"/>
        <v>-2.7390044772188538E-2</v>
      </c>
      <c r="AT45" s="18">
        <f si="43" t="shared"/>
        <v>5.4185857491195755E-4</v>
      </c>
      <c r="AU45" s="18" t="e">
        <f si="53" t="shared"/>
        <v>#DIV/0!</v>
      </c>
      <c r="AW45" s="4">
        <v>42335</v>
      </c>
      <c r="AX45" s="2">
        <v>40.549999999999997</v>
      </c>
      <c r="AY45" s="2">
        <v>41.057600000000001</v>
      </c>
      <c r="AZ45" s="18">
        <f>AX45/AX44-1</f>
        <v>-9.2638174088162883E-2</v>
      </c>
      <c r="BA45" s="18">
        <f si="54" t="shared"/>
        <v>-1.2363119130197608E-2</v>
      </c>
      <c r="BB45" s="18" t="e">
        <f si="55" t="shared"/>
        <v>#DIV/0!</v>
      </c>
      <c r="BD45" s="4">
        <v>42335</v>
      </c>
      <c r="BG45" s="18"/>
      <c r="BH45" s="18"/>
      <c r="BI45" s="18"/>
      <c r="BK45" s="4">
        <v>42335</v>
      </c>
      <c r="BN45" s="18"/>
      <c r="BO45" s="18"/>
      <c r="BP45" s="18"/>
    </row>
    <row ht="16.2" r="46" spans="2:68" thickBot="1">
      <c r="B46" s="8">
        <v>42338</v>
      </c>
      <c r="C46" s="22">
        <v>10.92</v>
      </c>
      <c r="D46" s="22">
        <v>12.096</v>
      </c>
      <c r="E46" s="10">
        <f>C46/C45-1</f>
        <v>-9.0744101633393193E-3</v>
      </c>
      <c r="F46" s="23">
        <f>+C46/D46-1</f>
        <v>-9.722222222222221E-2</v>
      </c>
      <c r="H46" s="8">
        <v>42338</v>
      </c>
      <c r="I46" s="22">
        <v>12.36</v>
      </c>
      <c r="J46" s="22">
        <v>12.477</v>
      </c>
      <c r="K46" s="10">
        <f si="42" t="shared"/>
        <v>-4.8309178743961567E-3</v>
      </c>
      <c r="L46" s="23">
        <f si="46" t="shared"/>
        <v>-9.3772541476316862E-3</v>
      </c>
      <c r="N46" s="8">
        <v>42338</v>
      </c>
      <c r="O46" s="22">
        <v>43.5</v>
      </c>
      <c r="P46" s="22">
        <v>43.747</v>
      </c>
      <c r="Q46" s="10">
        <f si="41" t="shared"/>
        <v>-1.1481056257175437E-3</v>
      </c>
      <c r="R46" s="23">
        <f si="47" t="shared"/>
        <v>-5.6461014469563198E-3</v>
      </c>
      <c r="T46" s="8">
        <v>42338</v>
      </c>
      <c r="U46" s="15">
        <v>11.8</v>
      </c>
      <c r="V46" s="15">
        <v>12.086</v>
      </c>
      <c r="W46" s="10">
        <f si="38" t="shared"/>
        <v>-2.4793388429751984E-2</v>
      </c>
      <c r="X46" s="23">
        <f si="56" t="shared"/>
        <v>-2.3663743173920171E-2</v>
      </c>
      <c r="Z46" s="12">
        <v>42338</v>
      </c>
      <c r="AA46" s="13">
        <v>10124.9</v>
      </c>
      <c r="AB46" s="13">
        <v>10148.1</v>
      </c>
      <c r="AC46" s="16">
        <f>AB46/AA46-1</f>
        <v>2.291380655611519E-3</v>
      </c>
      <c r="AD46" s="14">
        <v>10022</v>
      </c>
      <c r="AE46" s="14">
        <v>10012</v>
      </c>
      <c r="AF46" s="21">
        <f si="57" t="shared"/>
        <v>-9.9780482937539272E-4</v>
      </c>
      <c r="AG46" s="13">
        <v>10027</v>
      </c>
      <c r="AH46" s="13">
        <v>9950</v>
      </c>
      <c r="AI46" s="13">
        <v>10007</v>
      </c>
      <c r="AJ46" s="21">
        <f si="58" t="shared"/>
        <v>-1.193326829652841E-2</v>
      </c>
      <c r="AK46" s="21">
        <f si="59" t="shared"/>
        <v>-6.4902646030953193E-3</v>
      </c>
      <c r="AL46" s="21">
        <f si="60" t="shared"/>
        <v>-4.2033626901520904E-3</v>
      </c>
      <c r="AM46" s="21">
        <f si="61" t="shared"/>
        <v>5.7286432160803535E-3</v>
      </c>
      <c r="AN46" s="21">
        <f si="62" t="shared"/>
        <v>-2.789957967551888E-3</v>
      </c>
      <c r="AP46" s="8">
        <v>42338</v>
      </c>
      <c r="AQ46" s="2">
        <v>37.450000000000003</v>
      </c>
      <c r="AR46" s="2">
        <v>36.729999999999997</v>
      </c>
      <c r="AS46" s="18">
        <f si="52" t="shared"/>
        <v>1.4080693203357697E-2</v>
      </c>
      <c r="AT46" s="18">
        <f si="43" t="shared"/>
        <v>1.9602504764497874E-2</v>
      </c>
      <c r="AU46" s="18">
        <f si="53" t="shared"/>
        <v>1.4630181522622854E-2</v>
      </c>
      <c r="AW46" s="8">
        <v>42338</v>
      </c>
      <c r="AX46" s="2">
        <v>41.65</v>
      </c>
      <c r="AY46" s="2">
        <v>41.527500000000003</v>
      </c>
      <c r="AZ46" s="18">
        <f ref="AZ46:AZ53" si="63" t="shared">AX46/AX45-1</f>
        <v>2.7127003699136898E-2</v>
      </c>
      <c r="BA46" s="18">
        <f si="54" t="shared"/>
        <v>2.9498525073745618E-3</v>
      </c>
      <c r="BB46" s="18">
        <f si="55" t="shared"/>
        <v>1.4428510190561461E-2</v>
      </c>
      <c r="BD46" s="8">
        <v>42338</v>
      </c>
      <c r="BG46" s="18"/>
      <c r="BH46" s="18"/>
      <c r="BI46" s="18"/>
      <c r="BK46" s="8">
        <v>42338</v>
      </c>
      <c r="BN46" s="18"/>
      <c r="BO46" s="18"/>
      <c r="BP46" s="18"/>
    </row>
    <row r="47" spans="2:68">
      <c r="B47" s="4">
        <v>42339</v>
      </c>
      <c r="C47" s="5">
        <v>11.01</v>
      </c>
      <c r="D47" s="5">
        <v>12.167999999999999</v>
      </c>
      <c r="E47" s="6">
        <f si="39" t="shared"/>
        <v>8.2417582417582125E-3</v>
      </c>
      <c r="F47" s="7">
        <f si="51" t="shared"/>
        <v>-9.5167652859960539E-2</v>
      </c>
      <c r="H47" s="4">
        <v>42339</v>
      </c>
      <c r="I47" s="5">
        <v>12.48</v>
      </c>
      <c r="J47" s="5">
        <v>12.557</v>
      </c>
      <c r="K47" s="6">
        <f>I47/I46-1</f>
        <v>9.7087378640776656E-3</v>
      </c>
      <c r="L47" s="7">
        <f si="46" t="shared"/>
        <v>-6.1320379071434505E-3</v>
      </c>
      <c r="N47" s="4">
        <v>42339</v>
      </c>
      <c r="O47" s="5">
        <v>43.9</v>
      </c>
      <c r="P47" s="5">
        <v>43.994</v>
      </c>
      <c r="Q47" s="6">
        <f si="41" t="shared"/>
        <v>9.1954022988505191E-3</v>
      </c>
      <c r="R47" s="7">
        <f si="47" t="shared"/>
        <v>-2.1366549984088712E-3</v>
      </c>
      <c r="T47" s="4">
        <v>42339</v>
      </c>
      <c r="U47" s="5">
        <v>11.96</v>
      </c>
      <c r="V47" s="5">
        <v>11.98</v>
      </c>
      <c r="W47" s="6">
        <f>U47/U46-1</f>
        <v>1.3559322033898313E-2</v>
      </c>
      <c r="X47" s="7">
        <f si="56" t="shared"/>
        <v>-1.6694490818029983E-3</v>
      </c>
      <c r="Z47" s="4">
        <v>42339</v>
      </c>
      <c r="AA47" s="2">
        <v>10148.1</v>
      </c>
      <c r="AB47" s="2">
        <v>10209.19</v>
      </c>
      <c r="AC47" s="18">
        <f>AB47/AA47-1</f>
        <v>6.0198460795617414E-3</v>
      </c>
      <c r="AD47" s="3">
        <v>10012.5</v>
      </c>
      <c r="AE47" s="3">
        <v>10017</v>
      </c>
      <c r="AF47" s="20">
        <f si="57" t="shared"/>
        <v>4.4943820224729869E-4</v>
      </c>
      <c r="AG47" s="2">
        <v>10092</v>
      </c>
      <c r="AH47" s="2">
        <v>10097</v>
      </c>
      <c r="AI47" s="2">
        <v>10120</v>
      </c>
      <c r="AJ47" s="20">
        <f si="58" t="shared"/>
        <v>-1.1478873446375326E-2</v>
      </c>
      <c r="AK47" s="20">
        <f si="59" t="shared"/>
        <v>1.4773869346733637E-2</v>
      </c>
      <c r="AL47" s="20">
        <f si="60" t="shared"/>
        <v>8.9937044069150485E-3</v>
      </c>
      <c r="AM47" s="20">
        <f si="61" t="shared"/>
        <v>2.277904328018332E-3</v>
      </c>
      <c r="AN47" s="20">
        <f si="62" t="shared"/>
        <v>-1.447142147310634E-3</v>
      </c>
      <c r="AP47" s="4">
        <v>42339</v>
      </c>
      <c r="AQ47" s="2">
        <v>37.630000000000003</v>
      </c>
      <c r="AR47" s="2">
        <v>37.42</v>
      </c>
      <c r="AS47" s="18">
        <f si="52" t="shared"/>
        <v>4.8064085447263594E-3</v>
      </c>
      <c r="AT47" s="18">
        <f si="43" t="shared"/>
        <v>5.6119722073757483E-3</v>
      </c>
      <c r="AU47" s="18">
        <f si="53" t="shared"/>
        <v>2.4503130955622288E-2</v>
      </c>
      <c r="AW47" s="4">
        <v>42339</v>
      </c>
      <c r="AX47" s="2">
        <v>41.31</v>
      </c>
      <c r="AY47" s="2">
        <v>41.5242</v>
      </c>
      <c r="AZ47" s="18">
        <f si="63" t="shared"/>
        <v>-8.1632653061223248E-3</v>
      </c>
      <c r="BA47" s="18">
        <f si="54" t="shared"/>
        <v>-5.1584377302873463E-3</v>
      </c>
      <c r="BB47" s="18">
        <f si="55" t="shared"/>
        <v>-5.2374932273794306E-3</v>
      </c>
      <c r="BD47" s="4">
        <v>42339</v>
      </c>
      <c r="BG47" s="18"/>
      <c r="BH47" s="18"/>
      <c r="BI47" s="18"/>
      <c r="BK47" s="4">
        <v>42339</v>
      </c>
      <c r="BN47" s="18"/>
      <c r="BO47" s="18"/>
      <c r="BP47" s="18"/>
    </row>
    <row ht="16.2" r="48" spans="2:68" thickBot="1">
      <c r="B48" s="8">
        <v>42340</v>
      </c>
      <c r="C48" s="22">
        <v>11.44</v>
      </c>
      <c r="D48" s="22">
        <v>12.782999999999999</v>
      </c>
      <c r="E48" s="10">
        <f>C48/C47-1</f>
        <v>3.9055404178020003E-2</v>
      </c>
      <c r="F48" s="23">
        <f si="51" t="shared"/>
        <v>-0.10506140968473754</v>
      </c>
      <c r="H48" s="8">
        <v>42340</v>
      </c>
      <c r="I48" s="22">
        <v>13.08</v>
      </c>
      <c r="J48" s="22">
        <v>13.19</v>
      </c>
      <c r="K48" s="10">
        <f si="42" t="shared"/>
        <v>4.8076923076923128E-2</v>
      </c>
      <c r="L48" s="23">
        <f si="46" t="shared"/>
        <v>-8.3396512509475995E-3</v>
      </c>
      <c r="N48" s="8">
        <v>42340</v>
      </c>
      <c r="O48" s="22">
        <v>45.2</v>
      </c>
      <c r="P48" s="22">
        <v>45.585999999999999</v>
      </c>
      <c r="Q48" s="10">
        <f si="41" t="shared"/>
        <v>2.9612756264236983E-2</v>
      </c>
      <c r="R48" s="23">
        <f si="47" t="shared"/>
        <v>-8.4675119554248335E-3</v>
      </c>
      <c r="T48" s="8">
        <v>42340</v>
      </c>
      <c r="U48" s="15">
        <v>11.86</v>
      </c>
      <c r="V48" s="15">
        <v>11.794</v>
      </c>
      <c r="W48" s="10">
        <f si="38" t="shared"/>
        <v>-8.3612040133780319E-3</v>
      </c>
      <c r="X48" s="23">
        <f si="56" t="shared"/>
        <v>5.5960657961675597E-3</v>
      </c>
      <c r="Z48" s="12">
        <v>42340</v>
      </c>
      <c r="AA48" s="13">
        <v>10209.19</v>
      </c>
      <c r="AB48" s="13">
        <v>10724.75</v>
      </c>
      <c r="AC48" s="16">
        <f>AB48/AA48-1</f>
        <v>5.0499598890803243E-2</v>
      </c>
      <c r="AD48" s="14">
        <v>10100</v>
      </c>
      <c r="AE48" s="14">
        <v>10127</v>
      </c>
      <c r="AF48" s="21">
        <f si="57" t="shared"/>
        <v>2.6732673267326756E-3</v>
      </c>
      <c r="AG48" s="13">
        <v>10562</v>
      </c>
      <c r="AH48" s="13">
        <v>10580</v>
      </c>
      <c r="AI48" s="13">
        <v>10595</v>
      </c>
      <c r="AJ48" s="21">
        <f si="58" t="shared"/>
        <v>-1.5175178908599318E-2</v>
      </c>
      <c r="AK48" s="21">
        <f si="59" t="shared"/>
        <v>4.7835990888382751E-2</v>
      </c>
      <c r="AL48" s="21">
        <f si="60" t="shared"/>
        <v>4.5454545454545414E-2</v>
      </c>
      <c r="AM48" s="21">
        <f si="61" t="shared"/>
        <v>1.4177693761814325E-3</v>
      </c>
      <c r="AN48" s="21">
        <f si="62" t="shared"/>
        <v>7.923930684024075E-4</v>
      </c>
      <c r="AP48" s="8">
        <v>42340</v>
      </c>
      <c r="AQ48" s="2">
        <v>37.31</v>
      </c>
      <c r="AR48" s="2">
        <v>37.69</v>
      </c>
      <c r="AS48" s="18">
        <f si="52" t="shared"/>
        <v>-8.5038533085304291E-3</v>
      </c>
      <c r="AT48" s="18">
        <f si="43" t="shared"/>
        <v>-1.0082249933669241E-2</v>
      </c>
      <c r="AU48" s="18">
        <f si="53" t="shared"/>
        <v>-2.9396044895777518E-3</v>
      </c>
      <c r="AW48" s="8">
        <v>42340</v>
      </c>
      <c r="AX48" s="2">
        <v>41.12</v>
      </c>
      <c r="AY48" s="2">
        <v>41.331400000000002</v>
      </c>
      <c r="AZ48" s="18">
        <f si="63" t="shared"/>
        <v>-4.5993706124426437E-3</v>
      </c>
      <c r="BA48" s="18">
        <f si="54" t="shared"/>
        <v>-5.1147553675898738E-3</v>
      </c>
      <c r="BB48" s="18">
        <f si="55" t="shared"/>
        <v>-9.734082775827213E-3</v>
      </c>
      <c r="BD48" s="8">
        <v>42340</v>
      </c>
      <c r="BG48" s="18"/>
      <c r="BH48" s="18"/>
      <c r="BI48" s="18"/>
      <c r="BK48" s="8">
        <v>42340</v>
      </c>
      <c r="BN48" s="18"/>
      <c r="BO48" s="18"/>
      <c r="BP48" s="18"/>
    </row>
    <row r="49" spans="2:68">
      <c r="B49" s="4">
        <v>42341</v>
      </c>
      <c r="C49" s="5">
        <v>11.4</v>
      </c>
      <c r="D49" s="5">
        <v>12.84</v>
      </c>
      <c r="E49" s="6">
        <f si="39" t="shared"/>
        <v>-3.4965034965034336E-3</v>
      </c>
      <c r="F49" s="7">
        <f si="51" t="shared"/>
        <v>-0.11214953271028039</v>
      </c>
      <c r="H49" s="4">
        <v>42341</v>
      </c>
      <c r="I49" s="5">
        <v>13.18</v>
      </c>
      <c r="J49" s="5">
        <v>13.244999999999999</v>
      </c>
      <c r="K49" s="6">
        <f>I49/I48-1</f>
        <v>7.6452599388379117E-3</v>
      </c>
      <c r="L49" s="7">
        <f si="46" t="shared"/>
        <v>-4.9075122687806116E-3</v>
      </c>
      <c r="N49" s="4">
        <v>42341</v>
      </c>
      <c r="O49" s="5">
        <v>45.6</v>
      </c>
      <c r="P49" s="5">
        <v>45.86</v>
      </c>
      <c r="Q49" s="6">
        <f si="41" t="shared"/>
        <v>8.8495575221239076E-3</v>
      </c>
      <c r="R49" s="7">
        <f si="47" t="shared"/>
        <v>-5.6694286960313756E-3</v>
      </c>
      <c r="T49" s="4">
        <v>42341</v>
      </c>
      <c r="U49" s="5">
        <v>12.1</v>
      </c>
      <c r="V49" s="5">
        <v>12.21</v>
      </c>
      <c r="W49" s="6">
        <f>U49/U48-1</f>
        <v>2.0236087689713411E-2</v>
      </c>
      <c r="X49" s="7">
        <f si="56" t="shared"/>
        <v>-9.009009009009139E-3</v>
      </c>
      <c r="Z49" s="4">
        <v>42341</v>
      </c>
      <c r="AA49" s="2">
        <v>10724.75</v>
      </c>
      <c r="AB49" s="2">
        <v>10778.29</v>
      </c>
      <c r="AC49" s="18">
        <f ref="AC49:AC59" si="64" t="shared">AB49/AA49-1</f>
        <v>4.992190960162235E-3</v>
      </c>
      <c r="AD49" s="3">
        <v>10525</v>
      </c>
      <c r="AE49" s="3">
        <v>10520</v>
      </c>
      <c r="AF49" s="20">
        <f si="57" t="shared"/>
        <v>-4.7505938242276002E-4</v>
      </c>
      <c r="AG49" s="2">
        <v>10600</v>
      </c>
      <c r="AH49" s="2">
        <v>10592</v>
      </c>
      <c r="AI49" s="2">
        <v>10525</v>
      </c>
      <c r="AJ49" s="20">
        <f si="58" t="shared"/>
        <v>-1.6541584982404545E-2</v>
      </c>
      <c r="AK49" s="20">
        <f si="59" t="shared"/>
        <v>1.1342155009452792E-3</v>
      </c>
      <c r="AL49" s="20">
        <f si="60" t="shared"/>
        <v>-2.8315243039167548E-4</v>
      </c>
      <c r="AM49" s="20">
        <f si="61" t="shared"/>
        <v>-6.3255287009063021E-3</v>
      </c>
      <c r="AN49" s="20">
        <f si="62" t="shared"/>
        <v>-3.5092747162963544E-3</v>
      </c>
      <c r="AP49" s="4">
        <v>42341</v>
      </c>
      <c r="AQ49" s="2">
        <v>37.04</v>
      </c>
      <c r="AR49" s="2">
        <v>37.06</v>
      </c>
      <c r="AS49" s="18">
        <f>AQ49/AQ48-1</f>
        <v>-7.2366657732512163E-3</v>
      </c>
      <c r="AT49" s="18">
        <f si="43" t="shared"/>
        <v>-5.3966540744743163E-4</v>
      </c>
      <c r="AU49" s="18">
        <f si="53" t="shared"/>
        <v>-1.7245953833908145E-2</v>
      </c>
      <c r="AW49" s="4">
        <v>42341</v>
      </c>
      <c r="AX49" s="2">
        <v>42.33</v>
      </c>
      <c r="AY49" s="2">
        <v>42.396299999999997</v>
      </c>
      <c r="AZ49" s="18">
        <f si="63" t="shared"/>
        <v>2.9426070038910623E-2</v>
      </c>
      <c r="BA49" s="18">
        <f si="54" t="shared"/>
        <v>-1.5638157103331496E-3</v>
      </c>
      <c r="BB49" s="18">
        <f si="55" t="shared"/>
        <v>2.4160807521641958E-2</v>
      </c>
      <c r="BD49" s="4">
        <v>42341</v>
      </c>
      <c r="BG49" s="18"/>
      <c r="BH49" s="18"/>
      <c r="BI49" s="18"/>
      <c r="BK49" s="4">
        <v>42341</v>
      </c>
      <c r="BN49" s="18"/>
      <c r="BO49" s="18"/>
      <c r="BP49" s="18"/>
    </row>
    <row ht="16.2" r="50" spans="2:68" thickBot="1">
      <c r="B50" s="8">
        <v>42342</v>
      </c>
      <c r="C50" s="22">
        <v>11.16</v>
      </c>
      <c r="D50" s="22">
        <v>12.551</v>
      </c>
      <c r="E50" s="10">
        <f>C50/C49-1</f>
        <v>-2.1052631578947434E-2</v>
      </c>
      <c r="F50" s="23">
        <f si="51" t="shared"/>
        <v>-0.11082782248426415</v>
      </c>
      <c r="H50" s="8">
        <v>42342</v>
      </c>
      <c r="I50" s="22">
        <v>12.92</v>
      </c>
      <c r="J50" s="22">
        <v>12.955</v>
      </c>
      <c r="K50" s="10">
        <f si="42" t="shared"/>
        <v>-1.9726858877086473E-2</v>
      </c>
      <c r="L50" s="23">
        <f si="46" t="shared"/>
        <v>-2.7016595908915253E-3</v>
      </c>
      <c r="N50" s="8">
        <v>42342</v>
      </c>
      <c r="O50" s="22">
        <v>44.85</v>
      </c>
      <c r="P50" s="22">
        <v>45.119</v>
      </c>
      <c r="Q50" s="10">
        <f si="41" t="shared"/>
        <v>-1.6447368421052655E-2</v>
      </c>
      <c r="R50" s="23">
        <f si="47" t="shared"/>
        <v>-5.9620115694053455E-3</v>
      </c>
      <c r="T50" s="8">
        <v>42342</v>
      </c>
      <c r="U50" s="15">
        <v>12.06</v>
      </c>
      <c r="V50" s="15">
        <v>12.167999999999999</v>
      </c>
      <c r="W50" s="10">
        <f si="38" t="shared"/>
        <v>-3.3057851239668423E-3</v>
      </c>
      <c r="X50" s="23">
        <f si="56" t="shared"/>
        <v>-8.8757396449703485E-3</v>
      </c>
      <c r="Z50" s="12">
        <v>42342</v>
      </c>
      <c r="AA50" s="13">
        <v>10778.29</v>
      </c>
      <c r="AB50" s="13">
        <v>10514.53</v>
      </c>
      <c r="AC50" s="16">
        <f si="64" t="shared"/>
        <v>-2.4471414296701965E-2</v>
      </c>
      <c r="AD50" s="14">
        <v>10500</v>
      </c>
      <c r="AE50" s="14">
        <v>10477</v>
      </c>
      <c r="AF50" s="21">
        <f si="57" t="shared"/>
        <v>-2.1904761904761871E-3</v>
      </c>
      <c r="AG50" s="13">
        <v>10300</v>
      </c>
      <c r="AH50" s="13">
        <v>10305</v>
      </c>
      <c r="AI50" s="13">
        <v>10370</v>
      </c>
      <c r="AJ50" s="21">
        <f si="58" t="shared"/>
        <v>-2.0403194436651062E-2</v>
      </c>
      <c r="AK50" s="21">
        <f si="59" t="shared"/>
        <v>-2.709592145015105E-2</v>
      </c>
      <c r="AL50" s="21">
        <f si="60" t="shared"/>
        <v>-2.0902612826603328E-2</v>
      </c>
      <c r="AM50" s="21">
        <f si="61" t="shared"/>
        <v>6.3076176613294788E-3</v>
      </c>
      <c r="AN50" s="21">
        <f si="62" t="shared"/>
        <v>-9.47874395454377E-3</v>
      </c>
      <c r="AP50" s="8">
        <v>42342</v>
      </c>
      <c r="AQ50" s="2">
        <v>37.36</v>
      </c>
      <c r="AR50" s="2">
        <v>37.06</v>
      </c>
      <c r="AS50" s="18">
        <f>AQ50/AQ49-1</f>
        <v>8.6393088552916275E-3</v>
      </c>
      <c r="AT50" s="18">
        <f si="43" t="shared"/>
        <v>8.0949811117105863E-3</v>
      </c>
      <c r="AU50" s="18">
        <f si="53" t="shared"/>
        <v>8.0949811117105863E-3</v>
      </c>
      <c r="AW50" s="8">
        <v>42342</v>
      </c>
      <c r="AX50" s="2">
        <v>42.17</v>
      </c>
      <c r="AY50" s="2">
        <v>42.396299999999997</v>
      </c>
      <c r="AZ50" s="18">
        <f si="63" t="shared"/>
        <v>-3.7798251830851726E-3</v>
      </c>
      <c r="BA50" s="18">
        <f>+AX50/AY50-1</f>
        <v>-5.3377299434147485E-3</v>
      </c>
      <c r="BB50" s="18">
        <f si="55" t="shared"/>
        <v>-5.3377299434147485E-3</v>
      </c>
      <c r="BD50" s="8">
        <v>42342</v>
      </c>
      <c r="BG50" s="18"/>
      <c r="BH50" s="18"/>
      <c r="BI50" s="18"/>
      <c r="BK50" s="8">
        <v>42342</v>
      </c>
      <c r="BN50" s="18"/>
      <c r="BO50" s="18"/>
      <c r="BP50" s="18"/>
    </row>
    <row r="51" spans="2:68">
      <c r="B51" s="4">
        <v>42345</v>
      </c>
      <c r="C51" s="5">
        <v>11.1</v>
      </c>
      <c r="D51" s="5">
        <v>12.5</v>
      </c>
      <c r="E51" s="6">
        <f si="39" t="shared"/>
        <v>-5.3763440860215006E-3</v>
      </c>
      <c r="F51" s="7">
        <f si="51" t="shared"/>
        <v>-0.11199999999999999</v>
      </c>
      <c r="H51" s="4">
        <v>42345</v>
      </c>
      <c r="I51" s="5">
        <v>12.76</v>
      </c>
      <c r="J51" s="5">
        <v>12.868</v>
      </c>
      <c r="K51" s="6">
        <f>I51/I50-1</f>
        <v>-1.2383900928792602E-2</v>
      </c>
      <c r="L51" s="7">
        <f si="46" t="shared"/>
        <v>-8.392912651538742E-3</v>
      </c>
      <c r="N51" s="4">
        <v>42345</v>
      </c>
      <c r="O51" s="5">
        <v>44.7</v>
      </c>
      <c r="P51" s="5">
        <v>45.052</v>
      </c>
      <c r="Q51" s="6">
        <f si="41" t="shared"/>
        <v>-3.3444816053511683E-3</v>
      </c>
      <c r="R51" s="7">
        <f si="47" t="shared"/>
        <v>-7.8131936429014504E-3</v>
      </c>
      <c r="T51" s="4">
        <v>42345</v>
      </c>
      <c r="U51" s="5">
        <v>12.08</v>
      </c>
      <c r="V51" s="5">
        <v>12.313000000000001</v>
      </c>
      <c r="W51" s="6">
        <f>U51/U50-1</f>
        <v>1.6583747927030323E-3</v>
      </c>
      <c r="X51" s="7">
        <f si="56" t="shared"/>
        <v>-1.892308941768861E-2</v>
      </c>
      <c r="Z51" s="4">
        <v>42345</v>
      </c>
      <c r="AA51" s="2">
        <v>10514.53</v>
      </c>
      <c r="AB51" s="2">
        <v>10496.05</v>
      </c>
      <c r="AC51" s="18">
        <f si="64" t="shared"/>
        <v>-1.7575678608555689E-3</v>
      </c>
      <c r="AD51" s="3">
        <v>10367.5</v>
      </c>
      <c r="AE51" s="3">
        <v>10372.5</v>
      </c>
      <c r="AF51" s="20">
        <f si="57" t="shared"/>
        <v>4.8227634434527822E-4</v>
      </c>
      <c r="AG51" s="2">
        <v>10325</v>
      </c>
      <c r="AH51" s="2">
        <v>10307</v>
      </c>
      <c r="AI51" s="2">
        <v>10262.5</v>
      </c>
      <c r="AJ51" s="20">
        <f si="58" t="shared"/>
        <v>-1.6296606818755555E-2</v>
      </c>
      <c r="AK51" s="20">
        <f si="59" t="shared"/>
        <v>1.9408054342551218E-4</v>
      </c>
      <c r="AL51" s="20">
        <f si="60" t="shared"/>
        <v>-6.0752169720347249E-3</v>
      </c>
      <c r="AM51" s="20">
        <f si="61" t="shared"/>
        <v>-4.3174541573687275E-3</v>
      </c>
      <c r="AN51" s="20">
        <f si="62" t="shared"/>
        <v>6.5320179028091974E-3</v>
      </c>
      <c r="AP51" s="4">
        <v>42345</v>
      </c>
      <c r="AQ51" s="2">
        <v>36.799999999999997</v>
      </c>
      <c r="AR51" s="2">
        <v>36.869999999999997</v>
      </c>
      <c r="AS51" s="18">
        <f>AQ51/AQ50-1</f>
        <v>-1.4989293361884481E-2</v>
      </c>
      <c r="AT51" s="18">
        <f si="43" t="shared"/>
        <v>-1.8985625169514186E-3</v>
      </c>
      <c r="AU51" s="18"/>
      <c r="AW51" s="4">
        <v>42345</v>
      </c>
      <c r="AX51" s="2">
        <v>41.86</v>
      </c>
      <c r="AY51" s="2">
        <v>42.474600000000002</v>
      </c>
      <c r="AZ51" s="18">
        <f si="63" t="shared"/>
        <v>-7.3511975337918756E-3</v>
      </c>
      <c r="BA51" s="18">
        <f>+AX51/AY51-1</f>
        <v>-1.4469824318533941E-2</v>
      </c>
      <c r="BB51" s="18">
        <f si="55" t="shared"/>
        <v>-1.2649688770010492E-2</v>
      </c>
      <c r="BD51" s="4">
        <v>42345</v>
      </c>
      <c r="BE51" s="2">
        <v>45.7</v>
      </c>
      <c r="BF51" s="2">
        <v>45.800899999999999</v>
      </c>
      <c r="BG51" s="18" t="e">
        <f>BE51/BE50-1</f>
        <v>#DIV/0!</v>
      </c>
      <c r="BH51" s="18">
        <f>+BE51/BF51-1</f>
        <v>-2.2030134779009725E-3</v>
      </c>
      <c r="BI51" s="18" t="e">
        <f>BE51/BF50-1</f>
        <v>#DIV/0!</v>
      </c>
      <c r="BK51" s="4">
        <v>42345</v>
      </c>
      <c r="BL51" s="2">
        <v>36.270000000000003</v>
      </c>
      <c r="BM51" s="2">
        <v>36.613900000000001</v>
      </c>
      <c r="BN51" s="18" t="e">
        <f>BL51/BL50-1</f>
        <v>#DIV/0!</v>
      </c>
      <c r="BO51" s="18">
        <f>+BL51/BM51-1</f>
        <v>-9.3926077254812279E-3</v>
      </c>
      <c r="BP51" s="18" t="e">
        <f>BL51/BM50-1</f>
        <v>#DIV/0!</v>
      </c>
    </row>
    <row ht="16.2" r="52" spans="2:68" thickBot="1">
      <c r="B52" s="8">
        <v>42346</v>
      </c>
      <c r="C52" s="22">
        <v>10.92</v>
      </c>
      <c r="D52" s="22">
        <v>12.316000000000001</v>
      </c>
      <c r="E52" s="10">
        <f>C52/C51-1</f>
        <v>-1.6216216216216162E-2</v>
      </c>
      <c r="F52" s="23">
        <f si="51" t="shared"/>
        <v>-0.1133484897694057</v>
      </c>
      <c r="H52" s="8">
        <v>42346</v>
      </c>
      <c r="I52" s="22">
        <v>12.6</v>
      </c>
      <c r="J52" s="22">
        <v>12.651</v>
      </c>
      <c r="K52" s="10">
        <f si="42" t="shared"/>
        <v>-1.2539184952978122E-2</v>
      </c>
      <c r="L52" s="23">
        <f si="46" t="shared"/>
        <v>-4.0313018733697525E-3</v>
      </c>
      <c r="N52" s="8">
        <v>42346</v>
      </c>
      <c r="O52" s="22">
        <v>43.85</v>
      </c>
      <c r="P52" s="22">
        <v>44.006999999999998</v>
      </c>
      <c r="Q52" s="10">
        <f si="41" t="shared"/>
        <v>-1.9015659955257336E-2</v>
      </c>
      <c r="R52" s="23">
        <f si="47" t="shared"/>
        <v>-3.5676142431885216E-3</v>
      </c>
      <c r="T52" s="8">
        <v>42346</v>
      </c>
      <c r="U52" s="15">
        <v>11.84</v>
      </c>
      <c r="V52" s="15">
        <v>12.058</v>
      </c>
      <c r="W52" s="10">
        <f si="38" t="shared"/>
        <v>-1.9867549668874163E-2</v>
      </c>
      <c r="X52" s="23">
        <f si="56" t="shared"/>
        <v>-1.8079283463260931E-2</v>
      </c>
      <c r="Z52" s="12">
        <v>42346</v>
      </c>
      <c r="AA52" s="13">
        <v>10496.05</v>
      </c>
      <c r="AB52" s="13">
        <v>10357.36</v>
      </c>
      <c r="AC52" s="16">
        <f si="64" t="shared"/>
        <v>-1.3213542237317744E-2</v>
      </c>
      <c r="AD52" s="14">
        <v>10250</v>
      </c>
      <c r="AE52" s="14">
        <v>10242</v>
      </c>
      <c r="AF52" s="21">
        <f si="57" t="shared"/>
        <v>-7.8048780487804947E-4</v>
      </c>
      <c r="AG52" s="13">
        <v>10129</v>
      </c>
      <c r="AH52" s="13">
        <v>10135</v>
      </c>
      <c r="AI52" s="13">
        <v>10120</v>
      </c>
      <c r="AJ52" s="21">
        <f si="58" t="shared"/>
        <v>-2.2048089474537957E-2</v>
      </c>
      <c r="AK52" s="21">
        <f si="59" t="shared"/>
        <v>-1.6687687979043409E-2</v>
      </c>
      <c r="AL52" s="21">
        <f si="60" t="shared"/>
        <v>-1.2423873325213108E-2</v>
      </c>
      <c r="AM52" s="21">
        <f>AI52/AH52-1</f>
        <v>-1.4800197335964604E-3</v>
      </c>
      <c r="AN52" s="21">
        <f si="62" t="shared"/>
        <v>-7.2904332626792323E-3</v>
      </c>
      <c r="AP52" s="8">
        <v>42346</v>
      </c>
      <c r="AQ52" s="2">
        <v>36.24</v>
      </c>
      <c r="AR52" s="2">
        <v>36.35</v>
      </c>
      <c r="AS52" s="18">
        <f>AQ52/AQ51-1</f>
        <v>-1.5217391304347738E-2</v>
      </c>
      <c r="AT52" s="18">
        <f si="43" t="shared"/>
        <v>-3.0261348005501398E-3</v>
      </c>
      <c r="AU52" s="18"/>
      <c r="AW52" s="8">
        <v>42346</v>
      </c>
      <c r="AX52" s="2">
        <v>40.909999999999997</v>
      </c>
      <c r="AY52" s="2">
        <v>41.529200000000003</v>
      </c>
      <c r="AZ52" s="18">
        <f si="63" t="shared"/>
        <v>-2.269469660774015E-2</v>
      </c>
      <c r="BA52" s="18">
        <f>+AX52/AY52-1</f>
        <v>-1.490999104244739E-2</v>
      </c>
      <c r="BB52" s="18"/>
      <c r="BD52" s="8">
        <v>42346</v>
      </c>
      <c r="BE52" s="2">
        <v>44.46</v>
      </c>
      <c r="BF52" s="2">
        <v>44.408099999999997</v>
      </c>
      <c r="BG52" s="18">
        <f>BE52/BE51-1</f>
        <v>-2.7133479212253842E-2</v>
      </c>
      <c r="BH52" s="18">
        <f>+BE52/BF52-1</f>
        <v>1.1687057090936648E-3</v>
      </c>
      <c r="BI52" s="18"/>
      <c r="BK52" s="8">
        <v>42346</v>
      </c>
      <c r="BL52" s="2">
        <v>35.700000000000003</v>
      </c>
      <c r="BM52" s="2">
        <v>35.8568</v>
      </c>
      <c r="BN52" s="18">
        <f>BL52/BL51-1</f>
        <v>-1.5715467328370591E-2</v>
      </c>
      <c r="BO52" s="18">
        <f>+BL52/BM52-1</f>
        <v>-4.3729501796032633E-3</v>
      </c>
      <c r="BP52" s="18"/>
    </row>
    <row r="53" spans="2:68">
      <c r="B53" s="4">
        <v>42347</v>
      </c>
      <c r="C53" s="5">
        <v>11</v>
      </c>
      <c r="D53" s="5">
        <v>12.361000000000001</v>
      </c>
      <c r="E53" s="6">
        <f si="39" t="shared"/>
        <v>7.3260073260073E-3</v>
      </c>
      <c r="F53" s="7">
        <f si="51" t="shared"/>
        <v>-0.1101043604886337</v>
      </c>
      <c r="H53" s="4">
        <v>42347</v>
      </c>
      <c r="I53" s="5">
        <v>12.62</v>
      </c>
      <c r="J53" s="5">
        <v>12.704000000000001</v>
      </c>
      <c r="K53" s="6">
        <f>I53/I52-1</f>
        <v>1.5873015873015817E-3</v>
      </c>
      <c r="L53" s="7">
        <f si="46" t="shared"/>
        <v>-6.6120906801008239E-3</v>
      </c>
      <c r="N53" s="4">
        <v>42347</v>
      </c>
      <c r="O53" s="5">
        <v>43.7</v>
      </c>
      <c r="P53" s="5">
        <v>44.19</v>
      </c>
      <c r="Q53" s="6">
        <f si="41" t="shared"/>
        <v>-3.4207525655644E-3</v>
      </c>
      <c r="R53" s="7">
        <f si="47" t="shared"/>
        <v>-1.1088481556913221E-2</v>
      </c>
      <c r="T53" s="4">
        <v>42347</v>
      </c>
      <c r="U53" s="5">
        <v>11.92</v>
      </c>
      <c r="V53" s="5">
        <v>11.948</v>
      </c>
      <c r="W53" s="6">
        <f>U53/U52-1</f>
        <v>6.7567567567567988E-3</v>
      </c>
      <c r="X53" s="7">
        <f si="56" t="shared"/>
        <v>-2.3434884499498043E-3</v>
      </c>
      <c r="Z53" s="4">
        <v>42347</v>
      </c>
      <c r="AA53" s="2">
        <v>10357.36</v>
      </c>
      <c r="AB53" s="2">
        <v>10406.26</v>
      </c>
      <c r="AC53" s="18">
        <f si="64" t="shared"/>
        <v>4.721280326260624E-3</v>
      </c>
      <c r="AD53" s="3">
        <v>10072.5</v>
      </c>
      <c r="AE53" s="3">
        <v>10210</v>
      </c>
      <c r="AF53" s="20">
        <f si="57" t="shared"/>
        <v>1.3651030032266087E-2</v>
      </c>
      <c r="AG53" s="2">
        <v>10212</v>
      </c>
      <c r="AH53" s="2">
        <v>10237.5</v>
      </c>
      <c r="AI53" s="2">
        <v>10122.5</v>
      </c>
      <c r="AJ53" s="20">
        <f si="58" t="shared"/>
        <v>-1.8667609688783449E-2</v>
      </c>
      <c r="AK53" s="20">
        <f si="59" t="shared"/>
        <v>1.0113468179575813E-2</v>
      </c>
      <c r="AL53" s="20">
        <f si="60" t="shared"/>
        <v>1.1610671936758798E-2</v>
      </c>
      <c r="AM53" s="20">
        <f>AI53/AH53-1</f>
        <v>-1.1233211233211193E-2</v>
      </c>
      <c r="AN53" s="20">
        <f si="62" t="shared"/>
        <v>-5.5936586212948277E-3</v>
      </c>
      <c r="AP53" s="4">
        <v>42347</v>
      </c>
      <c r="AQ53" s="2">
        <v>35.86</v>
      </c>
      <c r="AS53" s="18">
        <f>AQ53/AQ52-1</f>
        <v>-1.0485651214128144E-2</v>
      </c>
      <c r="AT53" s="18"/>
      <c r="AU53" s="18"/>
      <c r="AW53" s="4">
        <v>42347</v>
      </c>
      <c r="AX53" s="2">
        <v>40.25</v>
      </c>
      <c r="AZ53" s="18">
        <f si="63" t="shared"/>
        <v>-1.6132974822781643E-2</v>
      </c>
      <c r="BA53" s="18"/>
      <c r="BB53" s="18"/>
      <c r="BD53" s="4">
        <v>42347</v>
      </c>
      <c r="BE53" s="2">
        <v>43.77</v>
      </c>
      <c r="BG53" s="18">
        <f>BE53/BE52-1</f>
        <v>-1.5519568151147078E-2</v>
      </c>
      <c r="BH53" s="18"/>
      <c r="BI53" s="18"/>
      <c r="BK53" s="4">
        <v>42347</v>
      </c>
      <c r="BL53" s="2">
        <v>35.51</v>
      </c>
      <c r="BN53" s="18">
        <f>BL53/BL52-1</f>
        <v>-5.3221288515407084E-3</v>
      </c>
      <c r="BO53" s="18"/>
      <c r="BP53" s="18"/>
    </row>
    <row ht="16.2" r="54" spans="2:68" thickBot="1">
      <c r="B54" s="8">
        <v>42348</v>
      </c>
      <c r="C54" s="22">
        <v>10.86</v>
      </c>
      <c r="D54" s="22">
        <v>12.29</v>
      </c>
      <c r="E54" s="10">
        <f ref="E54:E59" si="65" t="shared">C54/C53-1</f>
        <v>-1.2727272727272809E-2</v>
      </c>
      <c r="F54" s="23">
        <f si="51" t="shared"/>
        <v>-0.11635475996745315</v>
      </c>
      <c r="H54" s="8">
        <v>42348</v>
      </c>
      <c r="I54" s="22">
        <v>12.5</v>
      </c>
      <c r="J54" s="22">
        <v>12.6</v>
      </c>
      <c r="K54" s="10">
        <f si="42" t="shared"/>
        <v>-9.5087163232963068E-3</v>
      </c>
      <c r="L54" s="23">
        <f si="46" t="shared"/>
        <v>-7.9365079365079083E-3</v>
      </c>
      <c r="N54" s="8">
        <v>42348</v>
      </c>
      <c r="O54" s="22">
        <v>43.3</v>
      </c>
      <c r="P54" s="22">
        <v>43.84</v>
      </c>
      <c r="Q54" s="10">
        <f si="41" t="shared"/>
        <v>-9.1533180778032852E-3</v>
      </c>
      <c r="R54" s="23">
        <f si="47" t="shared"/>
        <v>-1.2317518248175285E-2</v>
      </c>
      <c r="T54" s="8">
        <v>42348</v>
      </c>
      <c r="U54" s="15"/>
      <c r="V54" s="15"/>
      <c r="W54" s="10"/>
      <c r="X54" s="23"/>
      <c r="Z54" s="12">
        <v>42348</v>
      </c>
      <c r="AA54" s="13">
        <v>10406.26</v>
      </c>
      <c r="AB54" s="13">
        <v>10358.719999999999</v>
      </c>
      <c r="AC54" s="16">
        <f si="64" t="shared"/>
        <v>-4.5684040183505692E-3</v>
      </c>
      <c r="AD54" s="14"/>
      <c r="AE54" s="14"/>
      <c r="AF54" s="21"/>
      <c r="AG54" s="13"/>
      <c r="AH54" s="13"/>
      <c r="AI54" s="13"/>
      <c r="AJ54" s="21"/>
      <c r="AK54" s="21"/>
      <c r="AL54" s="21"/>
      <c r="AM54" s="21"/>
      <c r="AN54" s="21" t="e">
        <f si="62" t="shared"/>
        <v>#NUM!</v>
      </c>
      <c r="AP54" s="8">
        <v>42348</v>
      </c>
      <c r="AS54" s="18"/>
      <c r="AT54" s="18"/>
      <c r="AU54" s="18"/>
      <c r="AW54" s="8">
        <v>42348</v>
      </c>
      <c r="AZ54" s="18"/>
      <c r="BA54" s="18"/>
      <c r="BB54" s="18"/>
      <c r="BD54" s="8">
        <v>42348</v>
      </c>
      <c r="BG54" s="18"/>
      <c r="BH54" s="18"/>
      <c r="BI54" s="18"/>
      <c r="BK54" s="8">
        <v>42348</v>
      </c>
      <c r="BN54" s="18"/>
      <c r="BO54" s="18"/>
      <c r="BP54" s="18"/>
    </row>
    <row r="55" spans="2:68">
      <c r="B55" s="4">
        <v>42349</v>
      </c>
      <c r="C55" s="5">
        <v>10.82</v>
      </c>
      <c r="D55" s="5">
        <v>12.2</v>
      </c>
      <c r="E55" s="6">
        <f si="65" t="shared"/>
        <v>-3.6832412523019054E-3</v>
      </c>
      <c r="F55" s="7">
        <f>+C55/D55-1</f>
        <v>-0.11311475409836058</v>
      </c>
      <c r="H55" s="4">
        <v>42349</v>
      </c>
      <c r="I55" s="5">
        <v>12.48</v>
      </c>
      <c r="J55" s="5">
        <v>12.518000000000001</v>
      </c>
      <c r="K55" s="6">
        <f>I55/I54-1</f>
        <v>-1.5999999999999348E-3</v>
      </c>
      <c r="L55" s="7">
        <f>+I55/J55-1</f>
        <v>-3.0356286946796596E-3</v>
      </c>
      <c r="N55" s="4">
        <v>42349</v>
      </c>
      <c r="O55" s="5">
        <v>43.3</v>
      </c>
      <c r="P55" s="5">
        <v>43.69</v>
      </c>
      <c r="Q55" s="6">
        <f si="41" t="shared"/>
        <v>0</v>
      </c>
      <c r="R55" s="7">
        <f si="47" t="shared"/>
        <v>-8.926527809567375E-3</v>
      </c>
      <c r="T55" s="4">
        <v>42349</v>
      </c>
      <c r="U55" s="5">
        <v>11.7</v>
      </c>
      <c r="V55" s="5">
        <v>11.906000000000001</v>
      </c>
      <c r="W55" s="6" t="e">
        <f>U55/U54-1</f>
        <v>#DIV/0!</v>
      </c>
      <c r="X55" s="7">
        <f>+U55/V55-1</f>
        <v>-1.7302200571140736E-2</v>
      </c>
      <c r="Z55" s="4">
        <v>42349</v>
      </c>
      <c r="AA55" s="2">
        <v>10358.719999999999</v>
      </c>
      <c r="AB55" s="2">
        <v>10304.99</v>
      </c>
      <c r="AC55" s="18">
        <f si="64" t="shared"/>
        <v>-5.1869342930400686E-3</v>
      </c>
      <c r="AD55" s="3"/>
      <c r="AE55" s="3"/>
      <c r="AF55" s="20"/>
      <c r="AJ55" s="20"/>
      <c r="AK55" s="20"/>
      <c r="AL55" s="20"/>
      <c r="AM55" s="20"/>
      <c r="AN55" s="20" t="e">
        <f si="62" t="shared"/>
        <v>#DIV/0!</v>
      </c>
      <c r="AP55" s="4">
        <v>42349</v>
      </c>
      <c r="AQ55" s="2">
        <v>34.53</v>
      </c>
      <c r="AR55" s="2">
        <v>35.25</v>
      </c>
      <c r="AS55" s="18"/>
      <c r="AT55" s="18">
        <f>+AQ55/AR55-1</f>
        <v>-2.0425531914893602E-2</v>
      </c>
      <c r="AU55" s="18"/>
      <c r="AW55" s="4">
        <v>42349</v>
      </c>
      <c r="AX55" s="2">
        <v>39.81</v>
      </c>
      <c r="AY55" s="2">
        <v>40.755099999999999</v>
      </c>
      <c r="AZ55" s="18" t="e">
        <f>AX55/AX54-1</f>
        <v>#DIV/0!</v>
      </c>
      <c r="BA55" s="18">
        <f>+AX55/AY55-1</f>
        <v>-2.3189735763131436E-2</v>
      </c>
      <c r="BB55" s="18"/>
      <c r="BD55" s="4">
        <v>42349</v>
      </c>
      <c r="BE55" s="2">
        <v>43.05</v>
      </c>
      <c r="BF55" s="2">
        <v>43.484099999999998</v>
      </c>
      <c r="BG55" s="18"/>
      <c r="BH55" s="18">
        <f>+BE55/BF55-1</f>
        <v>-9.9829592885675167E-3</v>
      </c>
      <c r="BI55" s="18"/>
      <c r="BK55" s="4">
        <v>42349</v>
      </c>
      <c r="BL55" s="2">
        <v>34.909999999999997</v>
      </c>
      <c r="BM55" s="2">
        <v>35.5306</v>
      </c>
      <c r="BN55" s="18"/>
      <c r="BO55" s="18">
        <f>+BL55/BM55-1</f>
        <v>-1.7466634394015412E-2</v>
      </c>
      <c r="BP55" s="18"/>
    </row>
    <row ht="16.2" r="56" spans="2:68" thickBot="1">
      <c r="B56" s="8">
        <v>42352</v>
      </c>
      <c r="C56" s="22">
        <v>10.64</v>
      </c>
      <c r="D56" s="22">
        <v>12.198</v>
      </c>
      <c r="E56" s="10">
        <f si="65" t="shared"/>
        <v>-1.6635859519408491E-2</v>
      </c>
      <c r="F56" s="23">
        <f>+C56/D56-1</f>
        <v>-0.12772585669781933</v>
      </c>
      <c r="H56" s="8">
        <v>42352</v>
      </c>
      <c r="I56" s="22">
        <v>12.7</v>
      </c>
      <c r="J56" s="22">
        <v>12.81</v>
      </c>
      <c r="K56" s="10">
        <f>I56/I55-1</f>
        <v>1.7628205128205066E-2</v>
      </c>
      <c r="L56" s="23">
        <f>+I56/J56-1</f>
        <v>-8.5870413739267404E-3</v>
      </c>
      <c r="N56" s="8">
        <v>42352</v>
      </c>
      <c r="O56" s="22">
        <v>44.35</v>
      </c>
      <c r="P56" s="22">
        <v>44.652000000000001</v>
      </c>
      <c r="Q56" s="10">
        <f>O56/O55-1</f>
        <v>2.4249422632794504E-2</v>
      </c>
      <c r="R56" s="23">
        <f>+O56/P56-1</f>
        <v>-6.7634148526382054E-3</v>
      </c>
      <c r="T56" s="8">
        <v>42352</v>
      </c>
      <c r="U56" s="15">
        <v>11.8</v>
      </c>
      <c r="V56" s="15"/>
      <c r="W56" s="10">
        <f>U56/U55-1</f>
        <v>8.5470085470087387E-3</v>
      </c>
      <c r="X56" s="23" t="e">
        <f>+U56/V56-1</f>
        <v>#DIV/0!</v>
      </c>
      <c r="Z56" s="12">
        <v>42352</v>
      </c>
      <c r="AA56" s="13">
        <v>10304.99</v>
      </c>
      <c r="AB56" s="13">
        <v>10592.76</v>
      </c>
      <c r="AC56" s="16">
        <f si="64" t="shared"/>
        <v>2.7925306089574109E-2</v>
      </c>
      <c r="AD56" s="14"/>
      <c r="AE56" s="14"/>
      <c r="AF56" s="21"/>
      <c r="AG56" s="13"/>
      <c r="AH56" s="13"/>
      <c r="AI56" s="13"/>
      <c r="AJ56" s="21"/>
      <c r="AK56" s="21"/>
      <c r="AL56" s="21"/>
      <c r="AM56" s="21"/>
      <c r="AN56" s="21" t="e">
        <f si="62" t="shared"/>
        <v>#DIV/0!</v>
      </c>
      <c r="AP56" s="8">
        <v>42352</v>
      </c>
      <c r="AQ56" s="2">
        <v>35.04</v>
      </c>
      <c r="AS56" s="18">
        <f>AQ56/AQ55-1</f>
        <v>1.476976542137276E-2</v>
      </c>
      <c r="AT56" s="18"/>
      <c r="AU56" s="18"/>
      <c r="AW56" s="8">
        <v>42352</v>
      </c>
      <c r="AX56" s="2">
        <v>41.29</v>
      </c>
      <c r="AZ56" s="18">
        <f>AX56/AX55-1</f>
        <v>3.7176588796784538E-2</v>
      </c>
      <c r="BA56" s="18"/>
      <c r="BB56" s="18"/>
      <c r="BD56" s="8">
        <v>42352</v>
      </c>
      <c r="BE56" s="2">
        <v>43.86</v>
      </c>
      <c r="BG56" s="18">
        <f>BE56/BE55-1</f>
        <v>1.8815331010453074E-2</v>
      </c>
      <c r="BH56" s="18"/>
      <c r="BI56" s="18"/>
      <c r="BK56" s="8">
        <v>42352</v>
      </c>
      <c r="BL56" s="2">
        <v>36.26</v>
      </c>
      <c r="BN56" s="18">
        <f>BL56/BL55-1</f>
        <v>3.867086794614738E-2</v>
      </c>
      <c r="BO56" s="18"/>
      <c r="BP56" s="18"/>
    </row>
    <row r="57" spans="2:68">
      <c r="B57" s="4">
        <v>42353</v>
      </c>
      <c r="C57" s="5">
        <v>10.5</v>
      </c>
      <c r="D57" s="5">
        <v>12.07</v>
      </c>
      <c r="E57" s="6">
        <f si="65" t="shared"/>
        <v>-1.3157894736842146E-2</v>
      </c>
      <c r="F57" s="7">
        <f>+C57/D57-1</f>
        <v>-0.13007456503728254</v>
      </c>
      <c r="H57" s="4">
        <v>42353</v>
      </c>
      <c r="I57" s="5">
        <v>12.56</v>
      </c>
      <c r="J57" s="5">
        <v>12.7</v>
      </c>
      <c r="K57" s="6">
        <f>I57/I56-1</f>
        <v>-1.1023622047244053E-2</v>
      </c>
      <c r="L57" s="7">
        <f>+I57/J57-1</f>
        <v>-1.1023622047244053E-2</v>
      </c>
      <c r="N57" s="4">
        <v>42353</v>
      </c>
      <c r="O57" s="5">
        <v>45.4</v>
      </c>
      <c r="P57" s="5">
        <v>44.54</v>
      </c>
      <c r="Q57" s="6">
        <f si="41" t="shared"/>
        <v>2.3675310033821839E-2</v>
      </c>
      <c r="R57" s="7">
        <f>+O57/P57-1</f>
        <v>1.930848675348007E-2</v>
      </c>
      <c r="T57" s="4">
        <v>42353</v>
      </c>
      <c r="U57" s="5"/>
      <c r="V57" s="5"/>
      <c r="W57" s="6"/>
      <c r="X57" s="7"/>
      <c r="Z57" s="4">
        <v>42353</v>
      </c>
      <c r="AA57" s="2">
        <v>10592.76</v>
      </c>
      <c r="AB57" s="2">
        <v>10448.25</v>
      </c>
      <c r="AC57" s="18">
        <f si="64" t="shared"/>
        <v>-1.3642336841389824E-2</v>
      </c>
      <c r="AD57" s="3"/>
      <c r="AE57" s="3"/>
      <c r="AF57" s="20"/>
      <c r="AJ57" s="20"/>
      <c r="AK57" s="20"/>
      <c r="AL57" s="20"/>
      <c r="AM57" s="20"/>
      <c r="AN57" s="20"/>
      <c r="AP57" s="4">
        <v>42353</v>
      </c>
      <c r="AS57" s="18"/>
      <c r="AT57" s="18"/>
      <c r="AU57" s="18"/>
      <c r="AW57" s="4">
        <v>42353</v>
      </c>
      <c r="AZ57" s="18"/>
      <c r="BA57" s="18"/>
      <c r="BB57" s="18"/>
      <c r="BD57" s="4">
        <v>42353</v>
      </c>
      <c r="BG57" s="18"/>
      <c r="BH57" s="18"/>
      <c r="BI57" s="18"/>
      <c r="BK57" s="4">
        <v>42353</v>
      </c>
      <c r="BN57" s="18"/>
      <c r="BO57" s="18"/>
      <c r="BP57" s="18"/>
    </row>
    <row ht="16.2" r="58" spans="2:68" thickBot="1">
      <c r="B58" s="8">
        <v>42354</v>
      </c>
      <c r="C58" s="22">
        <v>10.58</v>
      </c>
      <c r="D58" s="22">
        <v>12.01</v>
      </c>
      <c r="E58" s="10">
        <f si="65" t="shared"/>
        <v>7.6190476190476364E-3</v>
      </c>
      <c r="F58" s="23">
        <f>+C58/D58-1</f>
        <v>-0.11906744379683598</v>
      </c>
      <c r="H58" s="8">
        <v>42354</v>
      </c>
      <c r="I58" s="22">
        <v>12.66</v>
      </c>
      <c r="J58" s="22">
        <v>12.69</v>
      </c>
      <c r="K58" s="10">
        <f>I58/I57-1</f>
        <v>7.9617834394904996E-3</v>
      </c>
      <c r="L58" s="23">
        <f>+I58/J58-1</f>
        <v>-2.3640661938534313E-3</v>
      </c>
      <c r="N58" s="8">
        <v>42354</v>
      </c>
      <c r="O58" s="22">
        <v>44.35</v>
      </c>
      <c r="P58" s="22">
        <v>44.64</v>
      </c>
      <c r="Q58" s="10">
        <f si="41" t="shared"/>
        <v>-2.312775330396466E-2</v>
      </c>
      <c r="R58" s="23">
        <f>+O58/P58-1</f>
        <v>-6.4964157706093317E-3</v>
      </c>
      <c r="T58" s="8">
        <v>42354</v>
      </c>
      <c r="U58" s="15">
        <v>12.18</v>
      </c>
      <c r="V58" s="15"/>
      <c r="W58" s="10"/>
      <c r="X58" s="23"/>
      <c r="Z58" s="12">
        <v>42354</v>
      </c>
      <c r="AA58" s="13">
        <v>10448.25</v>
      </c>
      <c r="AB58" s="13">
        <v>10446.31</v>
      </c>
      <c r="AC58" s="16">
        <f si="64" t="shared"/>
        <v>-1.8567702725336144E-4</v>
      </c>
      <c r="AD58" s="14"/>
      <c r="AE58" s="14"/>
      <c r="AF58" s="21"/>
      <c r="AG58" s="13"/>
      <c r="AH58" s="13"/>
      <c r="AI58" s="13"/>
      <c r="AJ58" s="21"/>
      <c r="AK58" s="21"/>
      <c r="AL58" s="21"/>
      <c r="AM58" s="21"/>
      <c r="AN58" s="21"/>
      <c r="AP58" s="8">
        <v>42354</v>
      </c>
      <c r="AS58" s="18"/>
      <c r="AT58" s="18"/>
      <c r="AU58" s="18"/>
      <c r="AW58" s="8">
        <v>42354</v>
      </c>
      <c r="AZ58" s="18"/>
      <c r="BA58" s="18"/>
      <c r="BB58" s="18"/>
      <c r="BD58" s="8">
        <v>42354</v>
      </c>
      <c r="BG58" s="18"/>
      <c r="BH58" s="18"/>
      <c r="BI58" s="18"/>
      <c r="BK58" s="8">
        <v>42354</v>
      </c>
      <c r="BN58" s="18"/>
      <c r="BO58" s="18"/>
      <c r="BP58" s="18"/>
    </row>
    <row r="59" spans="2:68">
      <c r="B59" s="4">
        <v>42355</v>
      </c>
      <c r="C59" s="5">
        <v>10.98</v>
      </c>
      <c r="D59" s="5">
        <v>12.180999999999999</v>
      </c>
      <c r="E59" s="6">
        <f si="65" t="shared"/>
        <v>3.7807183364839458E-2</v>
      </c>
      <c r="F59" s="7">
        <f>+C59/D59-1</f>
        <v>-9.8596174369920297E-2</v>
      </c>
      <c r="H59" s="4">
        <v>42355</v>
      </c>
      <c r="I59" s="5">
        <v>12.86</v>
      </c>
      <c r="J59" s="5">
        <v>12.846</v>
      </c>
      <c r="K59" s="6">
        <f>I59/I58-1</f>
        <v>1.5797788309636518E-2</v>
      </c>
      <c r="L59" s="7">
        <f>+I59/J59-1</f>
        <v>1.0898334111786312E-3</v>
      </c>
      <c r="N59" s="4">
        <v>42355</v>
      </c>
      <c r="O59" s="5">
        <v>45.4</v>
      </c>
      <c r="P59" s="5">
        <v>45.258000000000003</v>
      </c>
      <c r="Q59" s="6">
        <f si="41" t="shared"/>
        <v>2.3675310033821839E-2</v>
      </c>
      <c r="R59" s="7">
        <f>+O59/P59-1</f>
        <v>3.137566839011896E-3</v>
      </c>
      <c r="T59" s="4">
        <v>42355</v>
      </c>
      <c r="U59" s="5">
        <v>12.58</v>
      </c>
      <c r="V59" s="5">
        <v>12.58</v>
      </c>
      <c r="W59" s="6">
        <f>U59/U58-1</f>
        <v>3.284072249589487E-2</v>
      </c>
      <c r="X59" s="7">
        <f>+U59/V59-1</f>
        <v>0</v>
      </c>
      <c r="Z59" s="4">
        <v>42355</v>
      </c>
      <c r="AA59" s="2">
        <v>10446.31</v>
      </c>
      <c r="AB59" s="2">
        <v>10621.09</v>
      </c>
      <c r="AC59" s="18">
        <f si="64" t="shared"/>
        <v>1.6731266830105618E-2</v>
      </c>
      <c r="AD59" s="3"/>
      <c r="AE59" s="3"/>
      <c r="AF59" s="20"/>
      <c r="AJ59" s="20"/>
      <c r="AK59" s="20"/>
      <c r="AL59" s="20"/>
      <c r="AM59" s="20"/>
      <c r="AN59" s="20"/>
      <c r="AP59" s="4">
        <v>42355</v>
      </c>
      <c r="AS59" s="18"/>
      <c r="AT59" s="18"/>
      <c r="AU59" s="18"/>
      <c r="AW59" s="4">
        <v>42355</v>
      </c>
      <c r="AZ59" s="18"/>
      <c r="BA59" s="18"/>
      <c r="BB59" s="18"/>
      <c r="BD59" s="4">
        <v>42355</v>
      </c>
      <c r="BG59" s="18"/>
      <c r="BH59" s="18"/>
      <c r="BI59" s="18"/>
      <c r="BK59" s="4">
        <v>42355</v>
      </c>
      <c r="BN59" s="18"/>
      <c r="BO59" s="18"/>
      <c r="BP59" s="18"/>
    </row>
    <row customHeight="1" ht="14.25" r="60" spans="2:68" thickBot="1">
      <c r="B60" s="8">
        <v>42356</v>
      </c>
      <c r="C60" s="22"/>
      <c r="D60" s="22"/>
      <c r="E60" s="10"/>
      <c r="F60" s="23"/>
      <c r="H60" s="8">
        <v>42356</v>
      </c>
      <c r="I60" s="22"/>
      <c r="J60" s="22"/>
      <c r="K60" s="10"/>
      <c r="L60" s="23"/>
      <c r="N60" s="8">
        <v>42356</v>
      </c>
      <c r="O60" s="22"/>
      <c r="P60" s="22"/>
      <c r="Q60" s="10"/>
      <c r="R60" s="23"/>
      <c r="T60" s="8">
        <v>42356</v>
      </c>
      <c r="U60" s="15"/>
      <c r="V60" s="15"/>
      <c r="W60" s="10"/>
      <c r="X60" s="23"/>
      <c r="Z60" s="12">
        <v>42356</v>
      </c>
      <c r="AA60" s="13"/>
      <c r="AB60" s="13"/>
      <c r="AC60" s="16"/>
      <c r="AD60" s="14"/>
      <c r="AE60" s="14"/>
      <c r="AF60" s="21"/>
      <c r="AG60" s="13"/>
      <c r="AH60" s="13"/>
      <c r="AI60" s="13"/>
      <c r="AJ60" s="21"/>
      <c r="AK60" s="21"/>
      <c r="AL60" s="21"/>
      <c r="AM60" s="21"/>
      <c r="AN60" s="21"/>
      <c r="AP60" s="8">
        <v>42356</v>
      </c>
      <c r="AS60" s="18"/>
      <c r="AT60" s="18"/>
      <c r="AU60" s="18"/>
      <c r="AW60" s="8">
        <v>42356</v>
      </c>
      <c r="AZ60" s="18"/>
      <c r="BA60" s="18"/>
      <c r="BB60" s="18"/>
      <c r="BD60" s="8">
        <v>42356</v>
      </c>
      <c r="BG60" s="18"/>
      <c r="BH60" s="18"/>
      <c r="BI60" s="18"/>
      <c r="BK60" s="8">
        <v>42356</v>
      </c>
      <c r="BN60" s="18"/>
      <c r="BO60" s="18"/>
      <c r="BP60" s="18"/>
    </row>
    <row r="61" spans="2:68">
      <c r="B61" s="4">
        <v>42725</v>
      </c>
      <c r="C61" s="5"/>
      <c r="D61" s="5"/>
      <c r="E61" s="6"/>
      <c r="F61" s="7"/>
      <c r="H61" s="4">
        <v>42725</v>
      </c>
      <c r="I61" s="5"/>
      <c r="J61" s="5"/>
      <c r="K61" s="6"/>
      <c r="L61" s="7"/>
      <c r="N61" s="4">
        <v>42725</v>
      </c>
      <c r="O61" s="5"/>
      <c r="P61" s="5"/>
      <c r="Q61" s="6"/>
      <c r="R61" s="7"/>
      <c r="T61" s="4">
        <v>42725</v>
      </c>
      <c r="U61" s="5"/>
      <c r="V61" s="5"/>
      <c r="W61" s="6"/>
      <c r="X61" s="7"/>
      <c r="Z61" s="4">
        <v>42725</v>
      </c>
      <c r="AC61" s="18"/>
      <c r="AD61" s="3"/>
      <c r="AE61" s="3"/>
      <c r="AF61" s="20"/>
      <c r="AJ61" s="20"/>
      <c r="AK61" s="20"/>
      <c r="AL61" s="20"/>
      <c r="AM61" s="20"/>
      <c r="AN61" s="20"/>
      <c r="AP61" s="4">
        <v>42725</v>
      </c>
      <c r="AS61" s="18"/>
      <c r="AT61" s="18"/>
      <c r="AU61" s="18"/>
      <c r="AW61" s="4">
        <v>42725</v>
      </c>
      <c r="AZ61" s="18"/>
      <c r="BA61" s="18"/>
      <c r="BB61" s="18"/>
      <c r="BD61" s="4">
        <v>42725</v>
      </c>
      <c r="BG61" s="18"/>
      <c r="BH61" s="18"/>
      <c r="BI61" s="18"/>
      <c r="BK61" s="4">
        <v>42725</v>
      </c>
      <c r="BN61" s="18"/>
      <c r="BO61" s="18"/>
      <c r="BP61" s="18"/>
    </row>
    <row ht="16.2" r="62" spans="2:68" thickBot="1">
      <c r="B62" s="8">
        <v>42726</v>
      </c>
      <c r="C62" s="22"/>
      <c r="D62" s="22"/>
      <c r="E62" s="10"/>
      <c r="F62" s="23"/>
      <c r="H62" s="8">
        <v>42726</v>
      </c>
      <c r="I62" s="22"/>
      <c r="J62" s="22"/>
      <c r="K62" s="10"/>
      <c r="L62" s="23"/>
      <c r="N62" s="8">
        <v>42726</v>
      </c>
      <c r="O62" s="22"/>
      <c r="P62" s="22"/>
      <c r="Q62" s="10"/>
      <c r="R62" s="23"/>
      <c r="T62" s="8">
        <v>42726</v>
      </c>
      <c r="U62" s="15"/>
      <c r="V62" s="15"/>
      <c r="W62" s="10"/>
      <c r="X62" s="23"/>
      <c r="Z62" s="12">
        <v>42726</v>
      </c>
      <c r="AA62" s="13"/>
      <c r="AB62" s="13"/>
      <c r="AC62" s="16"/>
      <c r="AD62" s="14"/>
      <c r="AE62" s="14"/>
      <c r="AF62" s="21"/>
      <c r="AG62" s="13"/>
      <c r="AH62" s="13"/>
      <c r="AI62" s="13"/>
      <c r="AJ62" s="21"/>
      <c r="AK62" s="21"/>
      <c r="AL62" s="21"/>
      <c r="AM62" s="21"/>
      <c r="AN62" s="21"/>
      <c r="AP62" s="8">
        <v>42726</v>
      </c>
      <c r="AS62" s="18"/>
      <c r="AT62" s="18"/>
      <c r="AU62" s="18"/>
      <c r="AW62" s="8">
        <v>42726</v>
      </c>
      <c r="AZ62" s="18"/>
      <c r="BA62" s="18"/>
      <c r="BB62" s="18"/>
      <c r="BD62" s="8">
        <v>42726</v>
      </c>
      <c r="BG62" s="18"/>
      <c r="BH62" s="18"/>
      <c r="BI62" s="18"/>
      <c r="BK62" s="8">
        <v>42726</v>
      </c>
      <c r="BN62" s="18"/>
      <c r="BO62" s="18"/>
      <c r="BP62" s="18"/>
    </row>
    <row r="63" spans="2:68">
      <c r="B63" s="4">
        <v>42727</v>
      </c>
      <c r="C63" s="5"/>
      <c r="D63" s="5"/>
      <c r="E63" s="6"/>
      <c r="F63" s="7"/>
      <c r="H63" s="4">
        <v>42727</v>
      </c>
      <c r="I63" s="5"/>
      <c r="J63" s="5"/>
      <c r="K63" s="6"/>
      <c r="L63" s="7"/>
      <c r="N63" s="4">
        <v>42727</v>
      </c>
      <c r="O63" s="5"/>
      <c r="P63" s="5"/>
      <c r="Q63" s="6"/>
      <c r="R63" s="7"/>
      <c r="T63" s="4">
        <v>42727</v>
      </c>
      <c r="U63" s="5"/>
      <c r="V63" s="5"/>
      <c r="W63" s="6"/>
      <c r="X63" s="7"/>
      <c r="Z63" s="4">
        <v>42727</v>
      </c>
      <c r="AC63" s="18"/>
      <c r="AD63" s="3"/>
      <c r="AE63" s="3"/>
      <c r="AF63" s="20"/>
      <c r="AJ63" s="20"/>
      <c r="AK63" s="20"/>
      <c r="AL63" s="20"/>
      <c r="AM63" s="20"/>
      <c r="AN63" s="20"/>
      <c r="AP63" s="4">
        <v>42727</v>
      </c>
      <c r="AS63" s="18"/>
      <c r="AT63" s="18"/>
      <c r="AU63" s="18"/>
      <c r="AW63" s="4">
        <v>42727</v>
      </c>
      <c r="AZ63" s="18"/>
      <c r="BA63" s="18"/>
      <c r="BB63" s="18"/>
      <c r="BD63" s="4">
        <v>42727</v>
      </c>
      <c r="BG63" s="18"/>
      <c r="BH63" s="18"/>
      <c r="BI63" s="18"/>
      <c r="BK63" s="4">
        <v>42727</v>
      </c>
      <c r="BN63" s="18"/>
      <c r="BO63" s="18"/>
      <c r="BP63" s="18"/>
    </row>
    <row ht="16.2" r="64" spans="2:68" thickBot="1">
      <c r="B64" s="8">
        <v>42728</v>
      </c>
      <c r="C64" s="22"/>
      <c r="D64" s="22"/>
      <c r="E64" s="10"/>
      <c r="F64" s="23"/>
      <c r="H64" s="8">
        <v>42728</v>
      </c>
      <c r="I64" s="22"/>
      <c r="J64" s="22"/>
      <c r="K64" s="10"/>
      <c r="L64" s="23"/>
      <c r="N64" s="8">
        <v>42728</v>
      </c>
      <c r="O64" s="22"/>
      <c r="P64" s="22"/>
      <c r="Q64" s="10"/>
      <c r="R64" s="23"/>
      <c r="T64" s="8">
        <v>42728</v>
      </c>
      <c r="U64" s="15"/>
      <c r="V64" s="15"/>
      <c r="W64" s="10"/>
      <c r="X64" s="23"/>
      <c r="Z64" s="12">
        <v>42728</v>
      </c>
      <c r="AA64" s="13"/>
      <c r="AB64" s="13"/>
      <c r="AC64" s="16"/>
      <c r="AD64" s="14"/>
      <c r="AE64" s="14"/>
      <c r="AF64" s="21"/>
      <c r="AG64" s="13"/>
      <c r="AH64" s="13"/>
      <c r="AI64" s="13"/>
      <c r="AJ64" s="21"/>
      <c r="AK64" s="21"/>
      <c r="AL64" s="21"/>
      <c r="AM64" s="21"/>
      <c r="AN64" s="21"/>
      <c r="AP64" s="8">
        <v>42728</v>
      </c>
      <c r="AS64" s="18"/>
      <c r="AT64" s="18"/>
      <c r="AU64" s="18"/>
      <c r="AW64" s="8">
        <v>42728</v>
      </c>
      <c r="AZ64" s="18"/>
      <c r="BA64" s="18"/>
      <c r="BB64" s="18"/>
      <c r="BD64" s="8">
        <v>42728</v>
      </c>
      <c r="BG64" s="18"/>
      <c r="BH64" s="18"/>
      <c r="BI64" s="18"/>
      <c r="BK64" s="8">
        <v>42728</v>
      </c>
      <c r="BN64" s="18"/>
      <c r="BO64" s="18"/>
      <c r="BP64" s="18"/>
    </row>
    <row r="65" spans="2:68">
      <c r="B65" s="4">
        <v>42729</v>
      </c>
      <c r="C65" s="5"/>
      <c r="D65" s="5"/>
      <c r="E65" s="6"/>
      <c r="F65" s="7"/>
      <c r="H65" s="4">
        <v>42729</v>
      </c>
      <c r="I65" s="5"/>
      <c r="J65" s="5"/>
      <c r="K65" s="6"/>
      <c r="L65" s="7"/>
      <c r="N65" s="4">
        <v>42729</v>
      </c>
      <c r="O65" s="5"/>
      <c r="P65" s="5"/>
      <c r="Q65" s="6"/>
      <c r="R65" s="7"/>
      <c r="T65" s="4">
        <v>42729</v>
      </c>
      <c r="U65" s="5"/>
      <c r="V65" s="5"/>
      <c r="W65" s="6"/>
      <c r="X65" s="7"/>
      <c r="Z65" s="4">
        <v>42729</v>
      </c>
      <c r="AC65" s="18"/>
      <c r="AD65" s="3"/>
      <c r="AE65" s="3"/>
      <c r="AF65" s="20"/>
      <c r="AJ65" s="20"/>
      <c r="AK65" s="20"/>
      <c r="AL65" s="20"/>
      <c r="AM65" s="20"/>
      <c r="AN65" s="20"/>
      <c r="AP65" s="4">
        <v>42729</v>
      </c>
      <c r="AS65" s="18"/>
      <c r="AT65" s="18"/>
      <c r="AU65" s="18"/>
      <c r="AW65" s="4">
        <v>42729</v>
      </c>
      <c r="AZ65" s="18"/>
      <c r="BA65" s="18"/>
      <c r="BB65" s="18"/>
      <c r="BD65" s="4">
        <v>42729</v>
      </c>
      <c r="BG65" s="18"/>
      <c r="BH65" s="18"/>
      <c r="BI65" s="18"/>
      <c r="BK65" s="4">
        <v>42729</v>
      </c>
      <c r="BN65" s="18"/>
      <c r="BO65" s="18"/>
      <c r="BP65" s="18"/>
    </row>
    <row ht="16.2" r="66" spans="2:68" thickBot="1">
      <c r="B66" s="8">
        <v>42732</v>
      </c>
      <c r="C66" s="22"/>
      <c r="D66" s="22"/>
      <c r="E66" s="10"/>
      <c r="F66" s="23"/>
      <c r="H66" s="8">
        <v>42732</v>
      </c>
      <c r="I66" s="22"/>
      <c r="J66" s="22"/>
      <c r="K66" s="10"/>
      <c r="L66" s="23"/>
      <c r="N66" s="8">
        <v>42732</v>
      </c>
      <c r="O66" s="22"/>
      <c r="P66" s="22"/>
      <c r="Q66" s="10"/>
      <c r="R66" s="23"/>
      <c r="T66" s="8">
        <v>42732</v>
      </c>
      <c r="U66" s="15"/>
      <c r="V66" s="15"/>
      <c r="W66" s="10"/>
      <c r="X66" s="23"/>
      <c r="Z66" s="12">
        <v>42732</v>
      </c>
      <c r="AA66" s="13"/>
      <c r="AB66" s="13"/>
      <c r="AC66" s="16"/>
      <c r="AD66" s="14"/>
      <c r="AE66" s="14"/>
      <c r="AF66" s="21"/>
      <c r="AG66" s="13"/>
      <c r="AH66" s="13"/>
      <c r="AI66" s="13"/>
      <c r="AJ66" s="21"/>
      <c r="AK66" s="21"/>
      <c r="AL66" s="21"/>
      <c r="AM66" s="21"/>
      <c r="AN66" s="21"/>
      <c r="AP66" s="8">
        <v>42732</v>
      </c>
      <c r="AS66" s="18"/>
      <c r="AT66" s="18"/>
      <c r="AU66" s="18"/>
      <c r="AW66" s="8">
        <v>42732</v>
      </c>
      <c r="AZ66" s="18"/>
      <c r="BA66" s="18"/>
      <c r="BB66" s="18"/>
      <c r="BD66" s="8">
        <v>42732</v>
      </c>
      <c r="BG66" s="18"/>
      <c r="BH66" s="18"/>
      <c r="BI66" s="18"/>
      <c r="BK66" s="8">
        <v>42732</v>
      </c>
      <c r="BN66" s="18"/>
      <c r="BO66" s="18"/>
      <c r="BP66" s="18"/>
    </row>
    <row r="67" spans="2:68">
      <c r="B67" s="4">
        <v>42733</v>
      </c>
      <c r="C67" s="5"/>
      <c r="D67" s="5"/>
      <c r="E67" s="6"/>
      <c r="F67" s="7"/>
      <c r="H67" s="4">
        <v>42733</v>
      </c>
      <c r="I67" s="5"/>
      <c r="J67" s="5"/>
      <c r="K67" s="6"/>
      <c r="L67" s="7"/>
      <c r="N67" s="4">
        <v>42733</v>
      </c>
      <c r="O67" s="5"/>
      <c r="P67" s="5"/>
      <c r="Q67" s="6"/>
      <c r="R67" s="7"/>
      <c r="T67" s="4">
        <v>42733</v>
      </c>
      <c r="U67" s="5"/>
      <c r="V67" s="5"/>
      <c r="W67" s="6"/>
      <c r="X67" s="7"/>
      <c r="Z67" s="4">
        <v>42733</v>
      </c>
      <c r="AC67" s="18"/>
      <c r="AD67" s="3"/>
      <c r="AE67" s="3"/>
      <c r="AF67" s="20"/>
      <c r="AJ67" s="20"/>
      <c r="AK67" s="20"/>
      <c r="AL67" s="20"/>
      <c r="AM67" s="20"/>
      <c r="AN67" s="20"/>
      <c r="AP67" s="4">
        <v>42733</v>
      </c>
      <c r="AS67" s="18"/>
      <c r="AT67" s="18"/>
      <c r="AU67" s="18"/>
      <c r="AW67" s="4">
        <v>42733</v>
      </c>
      <c r="AZ67" s="18"/>
      <c r="BA67" s="18"/>
      <c r="BB67" s="18"/>
      <c r="BD67" s="4">
        <v>42733</v>
      </c>
      <c r="BG67" s="18"/>
      <c r="BH67" s="18"/>
      <c r="BI67" s="18"/>
      <c r="BK67" s="4">
        <v>42733</v>
      </c>
      <c r="BN67" s="18"/>
      <c r="BO67" s="18"/>
      <c r="BP67" s="18"/>
    </row>
    <row ht="16.2" r="68" spans="2:68" thickBot="1">
      <c r="B68" s="8">
        <v>42734</v>
      </c>
      <c r="C68" s="22"/>
      <c r="D68" s="22"/>
      <c r="E68" s="10"/>
      <c r="F68" s="23"/>
      <c r="H68" s="8">
        <v>42734</v>
      </c>
      <c r="I68" s="22"/>
      <c r="J68" s="22"/>
      <c r="K68" s="10"/>
      <c r="L68" s="23"/>
      <c r="N68" s="8">
        <v>42734</v>
      </c>
      <c r="O68" s="22"/>
      <c r="P68" s="22"/>
      <c r="Q68" s="10"/>
      <c r="R68" s="23"/>
      <c r="T68" s="8">
        <v>42734</v>
      </c>
      <c r="U68" s="15"/>
      <c r="V68" s="15"/>
      <c r="W68" s="10"/>
      <c r="X68" s="23"/>
      <c r="Z68" s="12">
        <v>42734</v>
      </c>
      <c r="AA68" s="13"/>
      <c r="AB68" s="13"/>
      <c r="AC68" s="16"/>
      <c r="AD68" s="14"/>
      <c r="AE68" s="14"/>
      <c r="AF68" s="21"/>
      <c r="AG68" s="13"/>
      <c r="AH68" s="13"/>
      <c r="AI68" s="13"/>
      <c r="AJ68" s="21"/>
      <c r="AK68" s="21"/>
      <c r="AL68" s="21"/>
      <c r="AM68" s="21"/>
      <c r="AN68" s="21"/>
      <c r="AP68" s="8">
        <v>42734</v>
      </c>
      <c r="AS68" s="18"/>
      <c r="AT68" s="18"/>
      <c r="AU68" s="18"/>
      <c r="AW68" s="8">
        <v>42734</v>
      </c>
      <c r="AZ68" s="18"/>
      <c r="BA68" s="18"/>
      <c r="BB68" s="18"/>
      <c r="BD68" s="8">
        <v>42734</v>
      </c>
      <c r="BG68" s="18"/>
      <c r="BH68" s="18"/>
      <c r="BI68" s="18"/>
      <c r="BK68" s="8">
        <v>42734</v>
      </c>
      <c r="BN68" s="18"/>
      <c r="BO68" s="18"/>
      <c r="BP68" s="18"/>
    </row>
    <row r="69" spans="2:68">
      <c r="B69" s="4">
        <v>42735</v>
      </c>
      <c r="C69" s="5"/>
      <c r="D69" s="5"/>
      <c r="E69" s="6"/>
      <c r="F69" s="7"/>
      <c r="H69" s="4">
        <v>42735</v>
      </c>
      <c r="I69" s="5"/>
      <c r="J69" s="5"/>
      <c r="K69" s="6"/>
      <c r="L69" s="7"/>
      <c r="N69" s="4">
        <v>42735</v>
      </c>
      <c r="O69" s="5"/>
      <c r="P69" s="5"/>
      <c r="Q69" s="6"/>
      <c r="R69" s="7"/>
      <c r="T69" s="4">
        <v>42735</v>
      </c>
      <c r="U69" s="5"/>
      <c r="V69" s="5"/>
      <c r="W69" s="6"/>
      <c r="X69" s="7"/>
      <c r="Z69" s="4">
        <v>42735</v>
      </c>
      <c r="AC69" s="18"/>
      <c r="AD69" s="3"/>
      <c r="AE69" s="3"/>
      <c r="AF69" s="20"/>
      <c r="AJ69" s="20"/>
      <c r="AK69" s="20"/>
      <c r="AL69" s="20"/>
      <c r="AM69" s="20"/>
      <c r="AN69" s="20"/>
      <c r="AP69" s="4">
        <v>42735</v>
      </c>
      <c r="AS69" s="18"/>
      <c r="AT69" s="18"/>
      <c r="AU69" s="18"/>
      <c r="AW69" s="4">
        <v>42735</v>
      </c>
      <c r="AZ69" s="18"/>
      <c r="BA69" s="18"/>
      <c r="BB69" s="18"/>
      <c r="BD69" s="4">
        <v>42735</v>
      </c>
      <c r="BG69" s="18"/>
      <c r="BH69" s="18"/>
      <c r="BI69" s="18"/>
      <c r="BK69" s="4">
        <v>42735</v>
      </c>
      <c r="BN69" s="18"/>
      <c r="BO69" s="18"/>
      <c r="BP69" s="18"/>
    </row>
    <row r="70" spans="2:68">
      <c r="B70" s="24"/>
    </row>
    <row r="71" spans="2:68">
      <c r="B71" s="24"/>
    </row>
  </sheetData>
  <sortState ref="N3:Q12">
    <sortCondition ref="N3:N12"/>
  </sortState>
  <phoneticPr fontId="1" type="noConversion"/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"/>
  <sheetViews>
    <sheetView topLeftCell="A6" workbookViewId="0">
      <selection activeCell="D17" sqref="D17"/>
    </sheetView>
  </sheetViews>
  <sheetFormatPr defaultRowHeight="14.4"/>
  <sheetData/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2"/>
  <dimension ref="A1:JY205"/>
  <sheetViews>
    <sheetView workbookViewId="0" zoomScale="115" zoomScaleNormal="115">
      <pane activePane="bottomRight" state="frozen" topLeftCell="C196" xSplit="2" ySplit="6"/>
      <selection activeCell="C1" pane="topRight" sqref="C1"/>
      <selection activeCell="A3" pane="bottomLeft" sqref="A3"/>
      <selection activeCell="C201" pane="bottomRight" sqref="C201"/>
    </sheetView>
  </sheetViews>
  <sheetFormatPr defaultRowHeight="14.4"/>
  <cols>
    <col min="1" max="1" bestFit="true" customWidth="true" width="12.0" collapsed="true"/>
    <col min="2" max="2" customWidth="true" width="10.44140625" collapsed="true"/>
    <col min="3" max="3" bestFit="true" customWidth="true" width="9.44140625" collapsed="true"/>
    <col min="4" max="4" customWidth="true" width="8.44140625" collapsed="true"/>
    <col min="5" max="7" bestFit="true" customWidth="true" width="10.44140625" collapsed="true"/>
    <col min="8" max="8" bestFit="true" customWidth="true" width="13.0" collapsed="true"/>
    <col min="9" max="11" customWidth="true" width="8.44140625" collapsed="true"/>
    <col min="12" max="12" bestFit="true" customWidth="true" width="10.6640625" collapsed="true"/>
    <col min="13" max="13" bestFit="true" customWidth="true" width="11.0" collapsed="true"/>
    <col min="14" max="14" bestFit="true" customWidth="true" width="10.77734375" collapsed="true"/>
    <col min="15" max="16" customWidth="true" width="9.44140625" collapsed="true"/>
    <col min="17" max="17" bestFit="true" customWidth="true" width="11.88671875" collapsed="true"/>
    <col min="18" max="18" customWidth="true" width="9.44140625" collapsed="true"/>
    <col min="19" max="19" customWidth="true" width="10.44140625" collapsed="true"/>
    <col min="20" max="20" customWidth="true" width="5.21875" collapsed="true"/>
    <col min="21" max="25" customWidth="true" width="8.44140625" collapsed="true"/>
    <col min="26" max="27" customWidth="true" width="8.33203125" collapsed="true"/>
    <col min="28" max="28" bestFit="true" customWidth="true" width="10.6640625" collapsed="true"/>
    <col min="29" max="34" customWidth="true" width="8.6640625" collapsed="true"/>
    <col min="35" max="36" bestFit="true" customWidth="true" width="11.109375" collapsed="true"/>
    <col min="37" max="37" bestFit="true" customWidth="true" width="12.21875" collapsed="true"/>
    <col min="38" max="38" bestFit="true" customWidth="true" width="10.44140625" collapsed="true"/>
    <col min="39" max="39" bestFit="true" customWidth="true" width="10.77734375" collapsed="true"/>
    <col min="40" max="43" bestFit="true" customWidth="true" width="10.6640625" collapsed="true"/>
    <col min="44" max="44" customWidth="true" width="11.109375" collapsed="true"/>
    <col min="45" max="45" bestFit="true" customWidth="true" width="10.77734375" collapsed="true"/>
    <col min="46" max="47" bestFit="true" customWidth="true" width="10.6640625" collapsed="true"/>
    <col min="48" max="48" customWidth="true" width="9.44140625" collapsed="true"/>
    <col min="49" max="49" customWidth="true" width="13.109375" collapsed="true"/>
    <col min="50" max="50" bestFit="true" customWidth="true" width="12.77734375" collapsed="true"/>
    <col min="51" max="51" bestFit="true" customWidth="true" width="10.6640625" collapsed="true"/>
    <col min="52" max="52" bestFit="true" customWidth="true" width="10.77734375" collapsed="true"/>
    <col min="53" max="53" bestFit="true" customWidth="true" width="10.6640625" collapsed="true"/>
    <col min="54" max="54" customWidth="true" width="14.21875" collapsed="true"/>
    <col min="55" max="62" bestFit="true" customWidth="true" width="10.6640625" collapsed="true"/>
    <col min="63" max="63" customWidth="true" width="11.33203125" collapsed="true"/>
    <col min="64" max="64" customWidth="true" style="50" width="19.0" collapsed="true"/>
    <col min="65" max="69" bestFit="true" customWidth="true" width="10.6640625" collapsed="true"/>
    <col min="70" max="71" bestFit="true" customWidth="true" width="10.44140625" collapsed="true"/>
    <col min="72" max="77" bestFit="true" customWidth="true" width="10.6640625" collapsed="true"/>
    <col min="78" max="78" bestFit="true" customWidth="true" width="10.44140625" collapsed="true"/>
    <col min="79" max="82" bestFit="true" customWidth="true" width="10.6640625" collapsed="true"/>
    <col min="83" max="84" bestFit="true" customWidth="true" width="10.44140625" collapsed="true"/>
    <col min="85" max="87" bestFit="true" customWidth="true" width="10.6640625" collapsed="true"/>
    <col min="88" max="88" bestFit="true" customWidth="true" width="10.44140625" collapsed="true"/>
    <col min="89" max="92" bestFit="true" customWidth="true" width="10.6640625" collapsed="true"/>
    <col min="93" max="94" bestFit="true" customWidth="true" width="10.44140625" collapsed="true"/>
    <col min="95" max="97" bestFit="true" customWidth="true" width="10.6640625" collapsed="true"/>
    <col min="98" max="98" bestFit="true" customWidth="true" width="10.44140625" collapsed="true"/>
    <col min="99" max="122" bestFit="true" customWidth="true" width="10.6640625" collapsed="true"/>
    <col min="123" max="123" bestFit="true" customWidth="true" width="9.6640625" collapsed="true"/>
    <col min="124" max="169" bestFit="true" customWidth="true" width="10.6640625" collapsed="true"/>
    <col min="170" max="171" bestFit="true" customWidth="true" width="9.6640625" collapsed="true"/>
    <col min="172" max="201" bestFit="true" customWidth="true" width="10.6640625" collapsed="true"/>
    <col min="202" max="202" bestFit="true" customWidth="true" width="9.6640625" collapsed="true"/>
    <col min="203" max="222" bestFit="true" customWidth="true" width="10.6640625" collapsed="true"/>
    <col min="223" max="224" bestFit="true" customWidth="true" width="10.44140625" collapsed="true"/>
    <col min="225" max="229" bestFit="true" customWidth="true" width="10.6640625" collapsed="true"/>
    <col min="230" max="230" bestFit="true" customWidth="true" width="10.44140625" collapsed="true"/>
    <col min="231" max="251" bestFit="true" customWidth="true" width="10.6640625" collapsed="true"/>
    <col min="252" max="252" bestFit="true" customWidth="true" width="10.44140625" collapsed="true"/>
    <col min="253" max="253" bestFit="true" customWidth="true" width="10.6640625" collapsed="true"/>
    <col min="254" max="254" bestFit="true" customWidth="true" width="10.44140625" collapsed="true"/>
    <col min="255" max="264" bestFit="true" customWidth="true" width="10.6640625" collapsed="true"/>
    <col min="265" max="265" bestFit="true" customWidth="true" width="10.44140625" collapsed="true"/>
    <col min="266" max="269" bestFit="true" customWidth="true" width="10.6640625" collapsed="true"/>
    <col min="270" max="270" bestFit="true" customWidth="true" width="10.44140625" collapsed="true"/>
    <col min="271" max="271" bestFit="true" customWidth="true" width="10.6640625" collapsed="true"/>
    <col min="272" max="272" bestFit="true" customWidth="true" width="10.44140625" collapsed="true"/>
    <col min="273" max="275" bestFit="true" customWidth="true" width="10.6640625" collapsed="true"/>
    <col min="276" max="276" bestFit="true" customWidth="true" width="9.44140625" collapsed="true"/>
    <col min="277" max="285" bestFit="true" customWidth="true" width="10.6640625" collapsed="true"/>
  </cols>
  <sheetData>
    <row r="1" spans="1:285"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47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</row>
    <row customFormat="1" r="2" s="46" spans="1:285">
      <c r="BL2" s="51"/>
    </row>
    <row customFormat="1" r="3" s="39" spans="1:28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  <c r="IE3" s="47"/>
      <c r="IF3" s="47"/>
      <c r="IG3" s="47"/>
      <c r="IH3" s="47"/>
      <c r="II3" s="47"/>
      <c r="IJ3" s="47"/>
      <c r="IK3" s="47"/>
      <c r="IL3" s="47"/>
      <c r="IM3" s="47"/>
      <c r="IN3" s="47"/>
      <c r="IO3" s="47"/>
      <c r="IP3" s="47"/>
      <c r="IQ3" s="47"/>
      <c r="IR3" s="47"/>
      <c r="IS3" s="47"/>
      <c r="IT3" s="47"/>
      <c r="IU3" s="47"/>
      <c r="IV3" s="47"/>
      <c r="IW3" s="47"/>
      <c r="IX3" s="47"/>
      <c r="IY3" s="47"/>
      <c r="IZ3" s="47"/>
      <c r="JA3" s="47"/>
      <c r="JB3" s="47"/>
      <c r="JC3" s="47"/>
      <c r="JD3" s="47"/>
      <c r="JE3" s="47"/>
      <c r="JF3" s="47"/>
      <c r="JG3" s="47"/>
      <c r="JH3" s="47"/>
      <c r="JI3" s="47"/>
      <c r="JJ3" s="47"/>
      <c r="JK3" s="47"/>
      <c r="JL3" s="47"/>
      <c r="JM3" s="47"/>
      <c r="JN3" s="47"/>
      <c r="JO3" s="47"/>
      <c r="JP3" s="47"/>
      <c r="JQ3" s="47"/>
      <c r="JR3" s="47"/>
      <c r="JS3" s="47"/>
      <c r="JT3" s="47"/>
      <c r="JU3" s="47"/>
      <c r="JV3" s="47"/>
      <c r="JW3" s="47"/>
      <c r="JX3" s="47"/>
      <c r="JY3" s="47"/>
    </row>
    <row customFormat="1" r="5" s="45" spans="1:285">
      <c r="C5" s="45" t="s">
        <v>58</v>
      </c>
      <c r="BF5" s="45" t="s">
        <v>102</v>
      </c>
      <c r="BL5" s="52"/>
    </row>
    <row r="6" spans="1:285">
      <c r="B6" t="s">
        <v>82</v>
      </c>
      <c r="C6" t="s">
        <v>61</v>
      </c>
      <c r="D6">
        <v>931</v>
      </c>
      <c r="E6">
        <v>935</v>
      </c>
      <c r="F6">
        <v>940</v>
      </c>
      <c r="G6" t="s">
        <v>65</v>
      </c>
      <c r="H6" t="s">
        <v>71</v>
      </c>
      <c r="I6" t="s">
        <v>72</v>
      </c>
      <c r="J6" t="s">
        <v>73</v>
      </c>
      <c r="K6" t="s">
        <v>74</v>
      </c>
      <c r="L6" t="s">
        <v>59</v>
      </c>
      <c r="M6" t="s">
        <v>90</v>
      </c>
      <c r="N6" t="s">
        <v>60</v>
      </c>
      <c r="O6" t="s">
        <v>75</v>
      </c>
      <c r="P6" t="s">
        <v>76</v>
      </c>
      <c r="Q6" t="s">
        <v>77</v>
      </c>
      <c r="R6" t="s">
        <v>78</v>
      </c>
      <c r="S6" t="s">
        <v>147</v>
      </c>
      <c r="T6" t="s">
        <v>148</v>
      </c>
      <c r="U6" t="s">
        <v>68</v>
      </c>
      <c r="V6" t="s">
        <v>69</v>
      </c>
      <c r="W6" t="s">
        <v>107</v>
      </c>
      <c r="X6" t="s">
        <v>98</v>
      </c>
      <c r="Y6" t="s">
        <v>99</v>
      </c>
      <c r="Z6" t="s">
        <v>83</v>
      </c>
      <c r="AA6" t="s">
        <v>104</v>
      </c>
      <c r="AB6" t="s">
        <v>79</v>
      </c>
      <c r="AC6" t="s">
        <v>105</v>
      </c>
      <c r="AD6" t="s">
        <v>106</v>
      </c>
      <c r="AE6" t="s">
        <v>116</v>
      </c>
      <c r="AF6" t="s">
        <v>117</v>
      </c>
      <c r="AG6" t="s">
        <v>118</v>
      </c>
      <c r="AH6" t="s">
        <v>119</v>
      </c>
      <c r="AI6" t="s">
        <v>66</v>
      </c>
      <c r="AJ6" t="s">
        <v>62</v>
      </c>
      <c r="AK6" t="s">
        <v>67</v>
      </c>
      <c r="AL6" t="s">
        <v>63</v>
      </c>
      <c r="AM6" t="s">
        <v>92</v>
      </c>
      <c r="AN6" t="s">
        <v>93</v>
      </c>
      <c r="AO6" t="s">
        <v>80</v>
      </c>
      <c r="AP6" t="s">
        <v>95</v>
      </c>
      <c r="AQ6" t="s">
        <v>94</v>
      </c>
      <c r="AR6" t="s">
        <v>91</v>
      </c>
      <c r="AS6" t="s">
        <v>64</v>
      </c>
      <c r="AT6" t="s">
        <v>85</v>
      </c>
      <c r="AU6" t="s">
        <v>70</v>
      </c>
      <c r="AV6" t="s">
        <v>97</v>
      </c>
      <c r="AW6" t="s">
        <v>96</v>
      </c>
      <c r="AX6" t="s">
        <v>81</v>
      </c>
      <c r="AY6" t="s">
        <v>84</v>
      </c>
      <c r="AZ6" t="s">
        <v>87</v>
      </c>
      <c r="BA6" t="s">
        <v>86</v>
      </c>
      <c r="BB6" t="s">
        <v>113</v>
      </c>
      <c r="BC6" t="s">
        <v>114</v>
      </c>
      <c r="BD6" t="s">
        <v>115</v>
      </c>
      <c r="BF6">
        <v>1</v>
      </c>
      <c r="BG6">
        <v>2</v>
      </c>
      <c r="BH6">
        <v>3</v>
      </c>
      <c r="BI6">
        <v>4</v>
      </c>
      <c r="BJ6">
        <v>5</v>
      </c>
      <c r="BK6" t="s">
        <v>103</v>
      </c>
      <c r="BL6" s="50" t="s">
        <v>223</v>
      </c>
    </row>
    <row r="7" spans="1:285">
      <c r="A7" s="1">
        <v>42507</v>
      </c>
      <c r="B7" s="41">
        <f>WEEKDAY(A7,2)</f>
        <v>2</v>
      </c>
      <c r="C7" s="39">
        <v>2850.93</v>
      </c>
      <c r="D7" s="39">
        <v>2850.35</v>
      </c>
      <c r="E7" s="39">
        <v>2850.25</v>
      </c>
      <c r="F7" s="39">
        <v>2850.84</v>
      </c>
      <c r="G7" s="39">
        <v>2840.44</v>
      </c>
      <c r="H7" s="39">
        <v>2852.9</v>
      </c>
      <c r="I7" s="39">
        <v>2833.21</v>
      </c>
      <c r="J7" s="39">
        <v>937</v>
      </c>
      <c r="K7" s="39">
        <v>1103</v>
      </c>
      <c r="L7" s="39">
        <v>2839.9</v>
      </c>
      <c r="M7" s="39">
        <v>2841.73</v>
      </c>
      <c r="N7" s="39">
        <v>2843.68</v>
      </c>
      <c r="O7" s="39"/>
      <c r="P7" s="39"/>
      <c r="Q7" s="39"/>
      <c r="R7" s="39"/>
      <c r="U7" s="39">
        <v>2860.32</v>
      </c>
      <c r="V7" s="39">
        <v>2832.46</v>
      </c>
      <c r="W7" s="40">
        <f>LN(U7/V7)</f>
        <v>9.7879146648603439E-3</v>
      </c>
      <c r="X7">
        <f ref="X7:X38" si="0" t="shared">IF(U7=H7,J7,Q7)</f>
        <v>0</v>
      </c>
      <c r="Y7">
        <f ref="Y7:Y38" si="1" t="shared">IF(V7=I7,K7,R7)</f>
        <v>0</v>
      </c>
      <c r="Z7" s="25"/>
      <c r="AA7" s="25">
        <f ref="AA7:AA38" si="2" t="shared">(U7-V7)/(C7)</f>
        <v>9.7722497570968524E-3</v>
      </c>
      <c r="AB7" s="25"/>
      <c r="AC7" s="25"/>
      <c r="AD7" s="25"/>
      <c r="AE7" s="25"/>
      <c r="AF7" s="25"/>
      <c r="AG7" s="25">
        <f ref="AG7:AG38" si="3" t="shared">LN(N7/C7)</f>
        <v>-2.5462688110704738E-3</v>
      </c>
      <c r="AH7" s="25"/>
      <c r="AI7" s="25">
        <f ref="AI7:AI38" si="4" t="shared">LN(D7/C7)</f>
        <v>-2.0346308267648813E-4</v>
      </c>
      <c r="AJ7" s="25">
        <f ref="AJ7:AJ38" si="5" t="shared">LN(E7/C7)</f>
        <v>-2.3854710892282975E-4</v>
      </c>
      <c r="AK7" s="25">
        <f ref="AK7:AK38" si="6" t="shared">LN(F7/C7)</f>
        <v>-3.1569144320911662E-5</v>
      </c>
      <c r="AL7" s="25">
        <f ref="AL7:AL38" si="7" t="shared">+LN(G7/C7)</f>
        <v>-3.6862870903830646E-3</v>
      </c>
      <c r="AM7" s="25">
        <f ref="AM7:AM38" si="8" t="shared">LN(H7/I7)</f>
        <v>6.9256763244101441E-3</v>
      </c>
      <c r="AN7" s="25" t="e">
        <f>LN(O7/P7)</f>
        <v>#DIV/0!</v>
      </c>
      <c r="AO7" s="25">
        <f ref="AO7:AO38" si="9" t="shared">LN(L7/G7)</f>
        <v>-1.9012946465406287E-4</v>
      </c>
      <c r="AP7" s="40"/>
      <c r="AQ7" s="40"/>
      <c r="AR7" s="25">
        <f ref="AR7:AR38" si="10" t="shared">LN(M7/L7)</f>
        <v>6.4418135756201631E-4</v>
      </c>
      <c r="AS7" s="25">
        <f ref="AS7:AS38" si="11" t="shared">LN(N7/L7)</f>
        <v>1.3301477439666991E-3</v>
      </c>
      <c r="AT7" s="25">
        <f ref="AT7:AT38" si="12" t="shared">LN(N7/C7)</f>
        <v>-2.5462688110704738E-3</v>
      </c>
      <c r="AU7" s="28">
        <f ref="AU7:AU38" si="13" t="shared">+(G7-I7)/(H7-I7)</f>
        <v>0.3671914677501269</v>
      </c>
      <c r="AV7" s="28" t="e">
        <f ref="AV7:AV38" si="14" t="shared">+(N7-P7)/(O7-P7)</f>
        <v>#DIV/0!</v>
      </c>
      <c r="AW7" s="40">
        <f ref="AW7:AW38" si="15" t="shared">+(N7-V7)/(U7-V7)</f>
        <v>0.40272792534098162</v>
      </c>
      <c r="AX7" s="25">
        <f ref="AX7:AX38" si="16" t="shared">LN(N7/C7)</f>
        <v>-2.5462688110704738E-3</v>
      </c>
      <c r="AY7" s="28">
        <f ref="AY7:AY38" si="17" t="shared">(N7-L7)/(U7-V7)</f>
        <v>0.13567839195978923</v>
      </c>
      <c r="AZ7" s="25">
        <f ref="AZ7:AZ38" si="18" t="shared">LN(G7/I7)</f>
        <v>2.5486252812678559E-3</v>
      </c>
      <c r="BA7" s="25" t="e">
        <f ref="BA7:BA38" si="19" t="shared">LN(N7/P7)</f>
        <v>#DIV/0!</v>
      </c>
      <c r="BB7" s="25">
        <f>0.5</f>
        <v>0.5</v>
      </c>
      <c r="BC7" s="25">
        <f>0</f>
        <v>0</v>
      </c>
      <c r="BD7" s="25">
        <v>0</v>
      </c>
      <c r="BK7" s="25" t="str">
        <f>IF(MAX(BF7:BJ7)=0,"",MAX(BF7:BJ7)*AS7)</f>
        <v/>
      </c>
    </row>
    <row r="8" spans="1:285">
      <c r="A8" s="1">
        <v>42508</v>
      </c>
      <c r="B8" s="41">
        <f ref="B8:B71" si="20" t="shared">WEEKDAY(A8,2)</f>
        <v>3</v>
      </c>
      <c r="C8">
        <v>2828.18</v>
      </c>
      <c r="D8">
        <v>2823.57</v>
      </c>
      <c r="E8">
        <v>2824.91</v>
      </c>
      <c r="F8">
        <v>2817.02</v>
      </c>
      <c r="G8">
        <v>2794.29</v>
      </c>
      <c r="H8">
        <v>2828.18</v>
      </c>
      <c r="I8">
        <v>2790.34</v>
      </c>
      <c r="J8">
        <v>930</v>
      </c>
      <c r="K8">
        <v>1111</v>
      </c>
      <c r="L8">
        <v>2790.59</v>
      </c>
      <c r="M8" s="39">
        <v>2790.79</v>
      </c>
      <c r="N8">
        <v>2807.51</v>
      </c>
      <c r="O8">
        <v>2808.84</v>
      </c>
      <c r="P8">
        <v>2781.73</v>
      </c>
      <c r="Q8">
        <v>1458</v>
      </c>
      <c r="R8">
        <v>1434</v>
      </c>
      <c r="U8">
        <v>2828.18</v>
      </c>
      <c r="V8">
        <v>2781.73</v>
      </c>
      <c r="W8" s="40">
        <f ref="W8:W71" si="21" t="shared">LN(U8/V8)</f>
        <v>1.6560358919741114E-2</v>
      </c>
      <c r="X8">
        <f si="0" t="shared"/>
        <v>930</v>
      </c>
      <c r="Y8">
        <f si="1" t="shared"/>
        <v>1434</v>
      </c>
      <c r="AA8" s="25">
        <f si="2" t="shared"/>
        <v>1.6423989986493016E-2</v>
      </c>
      <c r="AB8" s="25">
        <f ref="AB8:AB39" si="22" t="shared">LN(C8/N7)</f>
        <v>-5.4655927986790058E-3</v>
      </c>
      <c r="AC8" s="25">
        <f ref="AC8:AC39" si="23" t="shared">LN(N8/U8)</f>
        <v>-7.3354257189471948E-3</v>
      </c>
      <c r="AD8" s="25">
        <f ref="AD8:AD39" si="24" t="shared">LN(N8/V8)</f>
        <v>9.2249332007938948E-3</v>
      </c>
      <c r="AE8" s="25">
        <f ref="AE8:AE39" si="25" t="shared">LN(U8/C8)</f>
        <v>0</v>
      </c>
      <c r="AF8" s="25">
        <f ref="AF8:AF39" si="26" t="shared">LN(V8/C8)</f>
        <v>-1.6560358919741072E-2</v>
      </c>
      <c r="AG8" s="25">
        <f si="3" t="shared"/>
        <v>-7.3354257189471948E-3</v>
      </c>
      <c r="AH8" s="25">
        <f ref="AH8:AH39" si="27" t="shared">LN(N8/N7)</f>
        <v>-1.2801018517626236E-2</v>
      </c>
      <c r="AI8" s="25">
        <f si="4" t="shared"/>
        <v>-1.6313534825099887E-3</v>
      </c>
      <c r="AJ8" s="25">
        <f si="5" t="shared"/>
        <v>-1.1568895470308541E-3</v>
      </c>
      <c r="AK8" s="25">
        <f si="6" t="shared"/>
        <v>-3.9538066103244713E-3</v>
      </c>
      <c r="AL8" s="25">
        <f si="7" t="shared"/>
        <v>-1.2055345938352455E-2</v>
      </c>
      <c r="AM8" s="25">
        <f si="8" t="shared"/>
        <v>1.3469943023097742E-2</v>
      </c>
      <c r="AN8" s="25">
        <f ref="AN8:AN47" si="28" t="shared">LN(O8/P8)</f>
        <v>9.698550416551802E-3</v>
      </c>
      <c r="AO8" s="25">
        <f si="9" t="shared"/>
        <v>-1.3250062817187613E-3</v>
      </c>
      <c r="AP8" s="40">
        <f ref="AP8:AP39" si="29" t="shared">(C8-I8)/(H8-I8)</f>
        <v>1</v>
      </c>
      <c r="AQ8" s="40">
        <f ref="AQ8:AQ39" si="30" t="shared">(N7-I8)/(H8-I8)</f>
        <v>1.409619450317128</v>
      </c>
      <c r="AR8" s="25">
        <f si="10" t="shared"/>
        <v>7.166686378124842E-5</v>
      </c>
      <c r="AS8" s="25">
        <f si="11" t="shared"/>
        <v>6.0449265011239062E-3</v>
      </c>
      <c r="AT8" s="25">
        <f si="12" t="shared"/>
        <v>-7.3354257189471948E-3</v>
      </c>
      <c r="AU8" s="28">
        <f si="13" t="shared"/>
        <v>0.1043868921775859</v>
      </c>
      <c r="AV8" s="28">
        <f si="14" t="shared"/>
        <v>0.95094061232018001</v>
      </c>
      <c r="AW8" s="40">
        <f si="15" t="shared"/>
        <v>0.55500538213133044</v>
      </c>
      <c r="AX8" s="25">
        <f si="16" t="shared"/>
        <v>-7.3354257189471948E-3</v>
      </c>
      <c r="AY8" s="28">
        <f si="17" t="shared"/>
        <v>0.36426264800861441</v>
      </c>
      <c r="AZ8" s="25">
        <f si="18" t="shared"/>
        <v>1.4145970847452408E-3</v>
      </c>
      <c r="BA8" s="25">
        <f si="19" t="shared"/>
        <v>9.2249332007938948E-3</v>
      </c>
      <c r="BB8" s="25">
        <f>AW7</f>
        <v>0.40272792534098162</v>
      </c>
      <c r="BC8" s="25">
        <f>AS7</f>
        <v>1.3301477439666991E-3</v>
      </c>
      <c r="BD8" s="25">
        <f>AT7</f>
        <v>-2.5462688110704738E-3</v>
      </c>
      <c r="BE8" s="39">
        <f>IF(AS7&lt;0,1,0)</f>
        <v>0</v>
      </c>
      <c r="BG8" t="str">
        <f ref="BG8:BG39" si="31" t="shared"><![CDATA[IF(B8=2,IF(AW7<0.226,IF(AND(ABS(AB8)<0.03,AP8<0.8),IF(AND(AU8<0.5 & Q7<14),2,1),0),IF(AW7<0.8,IF(AND(AU8>0.2,AL8>-0.03,AB8>-0.01),1,0),0)),"")]]></f>
        <v/>
      </c>
      <c r="BH8">
        <f ref="BH8:BH39" si="32" t="shared">IF(B8=3,IF(AW7&lt;0.85,IF(AND(K8&gt;942,AU8&gt;0.9),0.25,1)*IF(AS7&lt;-0.004,1,0.5),0),"")</f>
        <v>0.5</v>
      </c>
      <c r="BI8" t="str">
        <f>IF(B8=4,IF(AW7&lt;0.6,IF(AR8&gt;0,IF(K8&lt;1018,2,1),0),IF(AW7&gt;0.85,IF(AR8&lt;0,-0.5,0),0)),"")</f>
        <v/>
      </c>
      <c r="BJ8" t="str">
        <f ref="BJ8:BJ39" si="33" t="shared">IF(B8=5,IF(AW7&lt;0.4,IF(AR8&gt; -0.004,1,0),IF(AW7&lt;0.95,IF(AND(AP8&lt;0.85,AU8&lt;0.95,AR8&gt;0,K8&lt;1115),0.5,0),0)),"")</f>
        <v/>
      </c>
      <c r="BK8" s="25">
        <f>IF(MAX(BF8:BJ8)=0,"",MAX(BF8:BJ8)*AS8)</f>
        <v>3.0224632505619531E-3</v>
      </c>
    </row>
    <row r="9" spans="1:285">
      <c r="A9" s="1">
        <v>42509</v>
      </c>
      <c r="B9" s="41">
        <f si="20" t="shared"/>
        <v>4</v>
      </c>
      <c r="C9">
        <v>2802.31</v>
      </c>
      <c r="D9">
        <v>2805.62</v>
      </c>
      <c r="E9">
        <v>2804.18</v>
      </c>
      <c r="F9">
        <v>2813.91</v>
      </c>
      <c r="G9">
        <v>2819.42</v>
      </c>
      <c r="H9">
        <v>2828.88</v>
      </c>
      <c r="I9">
        <v>2804.63</v>
      </c>
      <c r="J9">
        <v>1035</v>
      </c>
      <c r="K9">
        <v>935</v>
      </c>
      <c r="L9">
        <v>2819.57</v>
      </c>
      <c r="M9" s="39">
        <v>2817.94</v>
      </c>
      <c r="N9">
        <v>2806.91</v>
      </c>
      <c r="O9">
        <v>2824.56</v>
      </c>
      <c r="P9">
        <v>2802.5</v>
      </c>
      <c r="Q9">
        <v>1335</v>
      </c>
      <c r="R9">
        <v>1453</v>
      </c>
      <c r="U9">
        <v>2828.88</v>
      </c>
      <c r="V9">
        <v>2802.5</v>
      </c>
      <c r="W9" s="40">
        <f si="21" t="shared"/>
        <v>9.3689976401087303E-3</v>
      </c>
      <c r="X9">
        <f si="0" t="shared"/>
        <v>1035</v>
      </c>
      <c r="Y9">
        <f si="1" t="shared"/>
        <v>1453</v>
      </c>
      <c r="AA9" s="25">
        <f si="2" t="shared"/>
        <v>9.4136623000310848E-3</v>
      </c>
      <c r="AB9" s="25">
        <f si="22" t="shared"/>
        <v>-1.8538924562039923E-3</v>
      </c>
      <c r="AC9" s="25">
        <f si="23" t="shared"/>
        <v>-7.7966394389525889E-3</v>
      </c>
      <c r="AD9" s="25">
        <f si="24" t="shared"/>
        <v>1.5723582011561623E-3</v>
      </c>
      <c r="AE9" s="25">
        <f si="25" t="shared"/>
        <v>9.436796548572244E-3</v>
      </c>
      <c r="AF9" s="25">
        <f si="26" t="shared"/>
        <v>6.7798908463624792E-5</v>
      </c>
      <c r="AG9" s="25">
        <f si="3" t="shared"/>
        <v>1.6401571096197848E-3</v>
      </c>
      <c r="AH9" s="25">
        <f si="27" t="shared"/>
        <v>-2.1373534658417442E-4</v>
      </c>
      <c r="AI9" s="25">
        <f si="4" t="shared"/>
        <v>1.1804713626514458E-3</v>
      </c>
      <c r="AJ9" s="25">
        <f si="5" t="shared"/>
        <v>6.6708406484132336E-4</v>
      </c>
      <c r="AK9" s="25">
        <f si="6" t="shared"/>
        <v>4.1308981825869595E-3</v>
      </c>
      <c r="AL9" s="25">
        <f si="7" t="shared"/>
        <v>6.0871129816945152E-3</v>
      </c>
      <c r="AM9" s="25">
        <f si="8" t="shared"/>
        <v>8.6092506385391423E-3</v>
      </c>
      <c r="AN9" s="25">
        <f si="28" t="shared"/>
        <v>7.8407242912016187E-3</v>
      </c>
      <c r="AO9" s="25">
        <f si="9" t="shared"/>
        <v>5.3201016506747962E-5</v>
      </c>
      <c r="AP9" s="40">
        <f si="29" t="shared"/>
        <v>-9.5670103092790254E-2</v>
      </c>
      <c r="AQ9" s="40">
        <f si="30" t="shared"/>
        <v>0.11876288659794265</v>
      </c>
      <c r="AR9" s="25">
        <f si="10" t="shared"/>
        <v>-5.7826950033689883E-4</v>
      </c>
      <c r="AS9" s="25">
        <f si="11" t="shared"/>
        <v>-4.5001568885813751E-3</v>
      </c>
      <c r="AT9" s="25">
        <f si="12" t="shared"/>
        <v>1.6401571096197848E-3</v>
      </c>
      <c r="AU9" s="28">
        <f si="13" t="shared"/>
        <v>0.60989690721649337</v>
      </c>
      <c r="AV9" s="28">
        <f si="14" t="shared"/>
        <v>0.19990933816862491</v>
      </c>
      <c r="AW9" s="40">
        <f si="15" t="shared"/>
        <v>0.16717210007580879</v>
      </c>
      <c r="AX9" s="25">
        <f si="16" t="shared"/>
        <v>1.6401571096197848E-3</v>
      </c>
      <c r="AY9" s="28">
        <f si="17" t="shared"/>
        <v>-0.47990902198636304</v>
      </c>
      <c r="AZ9" s="25">
        <f si="18" t="shared"/>
        <v>5.2595670716612192E-3</v>
      </c>
      <c r="BA9" s="25">
        <f si="19" t="shared"/>
        <v>1.5723582011561623E-3</v>
      </c>
      <c r="BB9" s="25">
        <f ref="BB9:BB72" si="34" t="shared">AW8</f>
        <v>0.55500538213133044</v>
      </c>
      <c r="BC9" s="25">
        <f ref="BC9:BC72" si="35" t="shared">AS8</f>
        <v>6.0449265011239062E-3</v>
      </c>
      <c r="BD9" s="25">
        <f ref="BD9:BD72" si="36" t="shared">AT8</f>
        <v>-7.3354257189471948E-3</v>
      </c>
      <c r="BE9" s="39">
        <f ref="BE9:BE72" si="37" t="shared">IF(AS8&lt;0,1,0)</f>
        <v>0</v>
      </c>
      <c r="BG9" t="str">
        <f si="31" t="shared"/>
        <v/>
      </c>
      <c r="BH9" t="str">
        <f si="32" t="shared"/>
        <v/>
      </c>
      <c r="BI9">
        <f ref="BI9:BI40" si="38" t="shared">IF(B9=4,IF(AW8&lt;0.6,IF(AR9&gt;=0,IF(K9&lt;1018,2,1),0),IF(AW8&gt;0.85,IF(AR9&lt;=0,-0.5,0),0)),"")</f>
        <v>0</v>
      </c>
      <c r="BJ9" t="str">
        <f si="33" t="shared"/>
        <v/>
      </c>
      <c r="BK9" s="25" t="str">
        <f ref="BK9:BK72" si="39" t="shared">IF(MAX(BF9:BJ9)=0,"",MAX(BF9:BJ9)*AS9)</f>
        <v/>
      </c>
    </row>
    <row r="10" spans="1:285">
      <c r="A10" s="1">
        <v>42510</v>
      </c>
      <c r="B10" s="41">
        <f si="20" t="shared"/>
        <v>5</v>
      </c>
      <c r="C10">
        <v>2792.89</v>
      </c>
      <c r="D10">
        <v>2785.72</v>
      </c>
      <c r="E10">
        <v>2789.35</v>
      </c>
      <c r="F10">
        <v>2797.54</v>
      </c>
      <c r="G10">
        <v>2809.72</v>
      </c>
      <c r="H10">
        <v>2816.49</v>
      </c>
      <c r="I10">
        <v>2785.72</v>
      </c>
      <c r="J10">
        <v>943</v>
      </c>
      <c r="K10">
        <v>931</v>
      </c>
      <c r="L10">
        <v>2812.53</v>
      </c>
      <c r="M10" s="39">
        <v>2809.38</v>
      </c>
      <c r="N10">
        <v>2825.48</v>
      </c>
      <c r="O10">
        <v>2825.48</v>
      </c>
      <c r="P10">
        <v>2797.29</v>
      </c>
      <c r="Q10">
        <v>1500</v>
      </c>
      <c r="R10">
        <v>1343</v>
      </c>
      <c r="U10">
        <v>2825.48</v>
      </c>
      <c r="V10">
        <v>2797.29</v>
      </c>
      <c r="W10" s="40">
        <f si="21" t="shared"/>
        <v>1.0027170307359735E-2</v>
      </c>
      <c r="X10">
        <f si="0" t="shared"/>
        <v>1500</v>
      </c>
      <c r="Y10">
        <f si="1" t="shared"/>
        <v>1343</v>
      </c>
      <c r="AA10" s="25">
        <f si="2" t="shared"/>
        <v>1.0093487391196952E-2</v>
      </c>
      <c r="AB10" s="25">
        <f si="22" t="shared"/>
        <v>-5.0073321525940153E-3</v>
      </c>
      <c r="AC10" s="25">
        <f si="23" t="shared"/>
        <v>0</v>
      </c>
      <c r="AD10" s="25">
        <f si="24" t="shared"/>
        <v>1.0027170307359735E-2</v>
      </c>
      <c r="AE10" s="25">
        <f si="25" t="shared"/>
        <v>1.1601359656764136E-2</v>
      </c>
      <c r="AF10" s="25">
        <f si="26" t="shared"/>
        <v>1.574189349404419E-3</v>
      </c>
      <c r="AG10" s="25">
        <f si="3" t="shared"/>
        <v>1.1601359656764136E-2</v>
      </c>
      <c r="AH10" s="25">
        <f si="27" t="shared"/>
        <v>6.5940275041700813E-3</v>
      </c>
      <c r="AI10" s="25">
        <f si="4" t="shared"/>
        <v>-2.5705342184049775E-3</v>
      </c>
      <c r="AJ10" s="25">
        <f si="5" t="shared"/>
        <v>-1.2683082327304743E-3</v>
      </c>
      <c r="AK10" s="25">
        <f si="6" t="shared"/>
        <v>1.6635575697671629E-3</v>
      </c>
      <c r="AL10" s="25">
        <f si="7" t="shared"/>
        <v>6.0079322399944311E-3</v>
      </c>
      <c r="AM10" s="25">
        <f si="8" t="shared"/>
        <v>1.0985061046046268E-2</v>
      </c>
      <c r="AN10" s="25">
        <f si="28" t="shared"/>
        <v>1.0027170307359735E-2</v>
      </c>
      <c r="AO10" s="25">
        <f si="9" t="shared"/>
        <v>9.9959988758230246E-4</v>
      </c>
      <c r="AP10" s="40">
        <f si="29" t="shared"/>
        <v>0.2330191745206395</v>
      </c>
      <c r="AQ10" s="40">
        <f si="30" t="shared"/>
        <v>0.68865778355541329</v>
      </c>
      <c r="AR10" s="25">
        <f si="10" t="shared"/>
        <v>-1.1206157087688185E-3</v>
      </c>
      <c r="AS10" s="25">
        <f si="11" t="shared"/>
        <v>4.5938275291874022E-3</v>
      </c>
      <c r="AT10" s="25">
        <f si="12" t="shared"/>
        <v>1.1601359656764136E-2</v>
      </c>
      <c r="AU10" s="28">
        <f si="13" t="shared"/>
        <v>0.77998050048748824</v>
      </c>
      <c r="AV10" s="28">
        <f si="14" t="shared"/>
        <v>1</v>
      </c>
      <c r="AW10" s="40">
        <f si="15" t="shared"/>
        <v>1</v>
      </c>
      <c r="AX10" s="25">
        <f si="16" t="shared"/>
        <v>1.1601359656764136E-2</v>
      </c>
      <c r="AY10" s="28">
        <f si="17" t="shared"/>
        <v>0.45938275984390892</v>
      </c>
      <c r="AZ10" s="25">
        <f si="18" t="shared"/>
        <v>8.5784664583993565E-3</v>
      </c>
      <c r="BA10" s="25">
        <f si="19" t="shared"/>
        <v>1.0027170307359735E-2</v>
      </c>
      <c r="BB10" s="25">
        <f si="34" t="shared"/>
        <v>0.16717210007580879</v>
      </c>
      <c r="BC10" s="25">
        <f si="35" t="shared"/>
        <v>-4.5001568885813751E-3</v>
      </c>
      <c r="BD10" s="25">
        <f si="36" t="shared"/>
        <v>1.6401571096197848E-3</v>
      </c>
      <c r="BE10" s="39">
        <f si="37" t="shared"/>
        <v>1</v>
      </c>
      <c r="BG10" t="str">
        <f si="31" t="shared"/>
        <v/>
      </c>
      <c r="BH10" t="str">
        <f si="32" t="shared"/>
        <v/>
      </c>
      <c r="BI10" t="str">
        <f si="38" t="shared"/>
        <v/>
      </c>
      <c r="BJ10">
        <f si="33" t="shared"/>
        <v>1</v>
      </c>
      <c r="BK10" s="25">
        <f si="39" t="shared"/>
        <v>4.5938275291874022E-3</v>
      </c>
    </row>
    <row r="11" spans="1:285">
      <c r="A11" s="1">
        <v>42513</v>
      </c>
      <c r="B11" s="41">
        <f si="20" t="shared"/>
        <v>1</v>
      </c>
      <c r="C11">
        <v>2826.31</v>
      </c>
      <c r="D11">
        <v>2829.93</v>
      </c>
      <c r="E11">
        <v>2835.15</v>
      </c>
      <c r="F11">
        <v>2835.95</v>
      </c>
      <c r="G11">
        <v>2840.27</v>
      </c>
      <c r="H11">
        <v>2847.53</v>
      </c>
      <c r="I11">
        <v>2826.31</v>
      </c>
      <c r="J11">
        <v>1012</v>
      </c>
      <c r="K11">
        <v>930</v>
      </c>
      <c r="L11">
        <v>2841.67</v>
      </c>
      <c r="M11" s="39">
        <v>2843.36</v>
      </c>
      <c r="N11">
        <v>2843.59</v>
      </c>
      <c r="O11">
        <v>2843.84</v>
      </c>
      <c r="P11">
        <v>2830.31</v>
      </c>
      <c r="Q11">
        <v>1459</v>
      </c>
      <c r="R11">
        <v>1402</v>
      </c>
      <c r="U11">
        <v>2847.53</v>
      </c>
      <c r="V11">
        <v>2826.31</v>
      </c>
      <c r="W11" s="40">
        <f si="21" t="shared"/>
        <v>7.4799779120598283E-3</v>
      </c>
      <c r="X11">
        <f si="0" t="shared"/>
        <v>1012</v>
      </c>
      <c r="Y11">
        <f si="1" t="shared"/>
        <v>930</v>
      </c>
      <c r="AA11" s="25">
        <f si="2" t="shared"/>
        <v>7.5080228283522527E-3</v>
      </c>
      <c r="AB11" s="25">
        <f si="22" t="shared"/>
        <v>2.9371225964403919E-4</v>
      </c>
      <c r="AC11" s="25">
        <f si="23" t="shared"/>
        <v>-1.3846134432118115E-3</v>
      </c>
      <c r="AD11" s="25">
        <f si="24" t="shared"/>
        <v>6.095364468848021E-3</v>
      </c>
      <c r="AE11" s="25">
        <f si="25" t="shared"/>
        <v>7.4799779120598283E-3</v>
      </c>
      <c r="AF11" s="25">
        <f si="26" t="shared"/>
        <v>0</v>
      </c>
      <c r="AG11" s="25">
        <f si="3" t="shared"/>
        <v>6.095364468848021E-3</v>
      </c>
      <c r="AH11" s="25">
        <f si="27" t="shared"/>
        <v>6.3890767284921516E-3</v>
      </c>
      <c r="AI11" s="25">
        <f si="4" t="shared"/>
        <v>1.2800024377509624E-3</v>
      </c>
      <c r="AJ11" s="25">
        <f si="5" t="shared"/>
        <v>3.1228719037897203E-3</v>
      </c>
      <c r="AK11" s="25">
        <f si="6" t="shared"/>
        <v>3.4050041198699622E-3</v>
      </c>
      <c r="AL11" s="25">
        <f si="7" t="shared"/>
        <v>4.9271441475952724E-3</v>
      </c>
      <c r="AM11" s="25">
        <f si="8" t="shared"/>
        <v>7.4799779120598283E-3</v>
      </c>
      <c r="AN11" s="25">
        <f si="28" t="shared"/>
        <v>4.7690052759220098E-3</v>
      </c>
      <c r="AO11" s="25">
        <f si="9" t="shared"/>
        <v>4.9278944456698835E-4</v>
      </c>
      <c r="AP11" s="40">
        <f si="29" t="shared"/>
        <v>0</v>
      </c>
      <c r="AQ11" s="40">
        <f si="30" t="shared"/>
        <v>-3.9114043355321267E-2</v>
      </c>
      <c r="AR11" s="25">
        <f si="10" t="shared"/>
        <v>5.945439337284072E-4</v>
      </c>
      <c r="AS11" s="25">
        <f si="11" t="shared"/>
        <v>6.7543087668584531E-4</v>
      </c>
      <c r="AT11" s="25">
        <f si="12" t="shared"/>
        <v>6.095364468848021E-3</v>
      </c>
      <c r="AU11" s="28">
        <f si="13" t="shared"/>
        <v>0.657869934024499</v>
      </c>
      <c r="AV11" s="28">
        <f si="14" t="shared"/>
        <v>0.98152254249815252</v>
      </c>
      <c r="AW11" s="40">
        <f si="15" t="shared"/>
        <v>0.81432610744580547</v>
      </c>
      <c r="AX11" s="25">
        <f si="16" t="shared"/>
        <v>6.095364468848021E-3</v>
      </c>
      <c r="AY11" s="28">
        <f si="17" t="shared"/>
        <v>9.0480678605091874E-2</v>
      </c>
      <c r="AZ11" s="25">
        <f si="18" t="shared"/>
        <v>4.9271441475952724E-3</v>
      </c>
      <c r="BA11" s="25">
        <f si="19" t="shared"/>
        <v>4.681092105945096E-3</v>
      </c>
      <c r="BB11" s="25">
        <f si="34" t="shared"/>
        <v>1</v>
      </c>
      <c r="BC11" s="25">
        <f si="35" t="shared"/>
        <v>4.5938275291874022E-3</v>
      </c>
      <c r="BD11" s="25">
        <f si="36" t="shared"/>
        <v>1.1601359656764136E-2</v>
      </c>
      <c r="BE11" s="39">
        <f si="37" t="shared"/>
        <v>0</v>
      </c>
      <c r="BG11" t="str">
        <f si="31" t="shared"/>
        <v/>
      </c>
      <c r="BH11" t="str">
        <f si="32" t="shared"/>
        <v/>
      </c>
      <c r="BI11" t="str">
        <f si="38" t="shared"/>
        <v/>
      </c>
      <c r="BJ11" t="str">
        <f si="33" t="shared"/>
        <v/>
      </c>
      <c r="BK11" s="25" t="str">
        <f si="39" t="shared"/>
        <v/>
      </c>
    </row>
    <row r="12" spans="1:285">
      <c r="A12" s="1">
        <v>42514</v>
      </c>
      <c r="B12" s="41">
        <f si="20" t="shared"/>
        <v>2</v>
      </c>
      <c r="C12">
        <v>2839.68</v>
      </c>
      <c r="D12">
        <v>2835.81</v>
      </c>
      <c r="E12">
        <v>2833.11</v>
      </c>
      <c r="F12">
        <v>2833.59</v>
      </c>
      <c r="G12">
        <v>2821.79</v>
      </c>
      <c r="H12">
        <v>2839.68</v>
      </c>
      <c r="I12">
        <v>2813.99</v>
      </c>
      <c r="J12">
        <v>931</v>
      </c>
      <c r="K12">
        <v>1103</v>
      </c>
      <c r="L12">
        <v>2820.54</v>
      </c>
      <c r="M12" s="39">
        <v>2818.71</v>
      </c>
      <c r="N12">
        <v>2821.67</v>
      </c>
      <c r="O12">
        <v>2823.95</v>
      </c>
      <c r="P12">
        <v>2807.79</v>
      </c>
      <c r="Q12">
        <v>1434</v>
      </c>
      <c r="R12">
        <v>1405</v>
      </c>
      <c r="U12">
        <v>2839.68</v>
      </c>
      <c r="V12">
        <v>2807.79</v>
      </c>
      <c r="W12" s="40">
        <f si="21" t="shared"/>
        <v>1.1293672726211146E-2</v>
      </c>
      <c r="X12">
        <f si="0" t="shared"/>
        <v>931</v>
      </c>
      <c r="Y12">
        <f si="1" t="shared"/>
        <v>1405</v>
      </c>
      <c r="AA12" s="25">
        <f si="2" t="shared"/>
        <v>1.123013860716696E-2</v>
      </c>
      <c r="AB12" s="25">
        <f si="22" t="shared"/>
        <v>-1.3759686296435721E-3</v>
      </c>
      <c r="AC12" s="25">
        <f si="23" t="shared"/>
        <v>-6.3624615171531725E-3</v>
      </c>
      <c r="AD12" s="25">
        <f si="24" t="shared"/>
        <v>4.9312112090578921E-3</v>
      </c>
      <c r="AE12" s="25">
        <f si="25" t="shared"/>
        <v>0</v>
      </c>
      <c r="AF12" s="25">
        <f si="26" t="shared"/>
        <v>-1.129367272621111E-2</v>
      </c>
      <c r="AG12" s="25">
        <f si="3" t="shared"/>
        <v>-6.3624615171531725E-3</v>
      </c>
      <c r="AH12" s="25">
        <f si="27" t="shared"/>
        <v>-7.738430146796739E-3</v>
      </c>
      <c r="AI12" s="25">
        <f si="4" t="shared"/>
        <v>-1.3637591114768757E-3</v>
      </c>
      <c r="AJ12" s="25">
        <f si="5" t="shared"/>
        <v>-2.3163215763411689E-3</v>
      </c>
      <c r="AK12" s="25">
        <f si="6" t="shared"/>
        <v>-2.1469108077640741E-3</v>
      </c>
      <c r="AL12" s="25">
        <f si="7" t="shared"/>
        <v>-6.3199344149790634E-3</v>
      </c>
      <c r="AM12" s="25">
        <f si="8" t="shared"/>
        <v>9.087964742739903E-3</v>
      </c>
      <c r="AN12" s="25">
        <f si="28" t="shared"/>
        <v>5.7389170496754431E-3</v>
      </c>
      <c r="AO12" s="25">
        <f si="9" t="shared"/>
        <v>-4.4307937339716446E-4</v>
      </c>
      <c r="AP12" s="40">
        <f si="29" t="shared"/>
        <v>1</v>
      </c>
      <c r="AQ12" s="40">
        <f si="30" t="shared"/>
        <v>1.1521992993382757</v>
      </c>
      <c r="AR12" s="25">
        <f si="10" t="shared"/>
        <v>-6.4902249917547403E-4</v>
      </c>
      <c r="AS12" s="25">
        <f si="11" t="shared"/>
        <v>4.0055227122296155E-4</v>
      </c>
      <c r="AT12" s="25">
        <f si="12" t="shared"/>
        <v>-6.3624615171531725E-3</v>
      </c>
      <c r="AU12" s="28">
        <f si="13" t="shared"/>
        <v>0.30362008563644083</v>
      </c>
      <c r="AV12" s="28">
        <f si="14" t="shared"/>
        <v>0.85891089108912344</v>
      </c>
      <c r="AW12" s="40">
        <f si="15" t="shared"/>
        <v>0.43524615867043476</v>
      </c>
      <c r="AX12" s="25">
        <f si="16" t="shared"/>
        <v>-6.3624615171531725E-3</v>
      </c>
      <c r="AY12" s="28">
        <f si="17" t="shared"/>
        <v>3.5434305424901648E-2</v>
      </c>
      <c r="AZ12" s="25">
        <f si="18" t="shared"/>
        <v>2.7680303277610404E-3</v>
      </c>
      <c r="BA12" s="25">
        <f si="19" t="shared"/>
        <v>4.9312112090578921E-3</v>
      </c>
      <c r="BB12" s="25">
        <f si="34" t="shared"/>
        <v>0.81432610744580547</v>
      </c>
      <c r="BC12" s="25">
        <f si="35" t="shared"/>
        <v>6.7543087668584531E-4</v>
      </c>
      <c r="BD12" s="25">
        <f si="36" t="shared"/>
        <v>6.095364468848021E-3</v>
      </c>
      <c r="BE12" s="39">
        <f si="37" t="shared"/>
        <v>0</v>
      </c>
      <c r="BG12">
        <f si="31" t="shared"/>
        <v>0</v>
      </c>
      <c r="BH12" t="str">
        <f si="32" t="shared"/>
        <v/>
      </c>
      <c r="BI12" t="str">
        <f si="38" t="shared"/>
        <v/>
      </c>
      <c r="BJ12" t="str">
        <f si="33" t="shared"/>
        <v/>
      </c>
      <c r="BK12" s="25" t="str">
        <f si="39" t="shared"/>
        <v/>
      </c>
    </row>
    <row r="13" spans="1:285">
      <c r="A13" s="1">
        <v>42515</v>
      </c>
      <c r="B13" s="41">
        <f si="20" t="shared"/>
        <v>3</v>
      </c>
      <c r="C13">
        <v>2835.03</v>
      </c>
      <c r="D13">
        <v>2838.46</v>
      </c>
      <c r="E13">
        <v>2836.36</v>
      </c>
      <c r="F13">
        <v>2832.64</v>
      </c>
      <c r="G13">
        <v>2829.33</v>
      </c>
      <c r="H13">
        <v>2843.09</v>
      </c>
      <c r="I13">
        <v>2827.83</v>
      </c>
      <c r="J13">
        <v>952</v>
      </c>
      <c r="K13">
        <v>1121</v>
      </c>
      <c r="L13">
        <v>2830.03</v>
      </c>
      <c r="M13" s="39">
        <v>2827.09</v>
      </c>
      <c r="N13">
        <v>2815.09</v>
      </c>
      <c r="O13">
        <v>2830.03</v>
      </c>
      <c r="P13">
        <v>2807.75</v>
      </c>
      <c r="Q13">
        <v>1301</v>
      </c>
      <c r="R13">
        <v>1402</v>
      </c>
      <c r="U13">
        <v>2843.17</v>
      </c>
      <c r="V13">
        <v>2807.75</v>
      </c>
      <c r="W13" s="40">
        <f si="21" t="shared"/>
        <v>1.25361760102966E-2</v>
      </c>
      <c r="X13">
        <f si="0" t="shared"/>
        <v>1301</v>
      </c>
      <c r="Y13">
        <f si="1" t="shared"/>
        <v>1402</v>
      </c>
      <c r="AA13" s="25">
        <f si="2" t="shared"/>
        <v>1.2493694952081661E-2</v>
      </c>
      <c r="AB13" s="25">
        <f si="22" t="shared"/>
        <v>4.7236108831086761E-3</v>
      </c>
      <c r="AC13" s="25">
        <f si="23" t="shared"/>
        <v>-9.9253942099143521E-3</v>
      </c>
      <c r="AD13" s="25">
        <f si="24" t="shared"/>
        <v>2.6107818003822348E-3</v>
      </c>
      <c r="AE13" s="25">
        <f si="25" t="shared"/>
        <v>2.8671077369967104E-3</v>
      </c>
      <c r="AF13" s="25">
        <f si="26" t="shared"/>
        <v>-9.6690682732999966E-3</v>
      </c>
      <c r="AG13" s="25">
        <f si="3" t="shared"/>
        <v>-7.0582864729177236E-3</v>
      </c>
      <c r="AH13" s="25">
        <f si="27" t="shared"/>
        <v>-2.3346755898089127E-3</v>
      </c>
      <c r="AI13" s="25">
        <f si="4" t="shared"/>
        <v>1.2091324450695115E-3</v>
      </c>
      <c r="AJ13" s="25">
        <f si="5" t="shared"/>
        <v>4.6902083065400354E-4</v>
      </c>
      <c r="AK13" s="25">
        <f si="6" t="shared"/>
        <v>-8.4338013387000527E-4</v>
      </c>
      <c r="AL13" s="25">
        <f si="7" t="shared"/>
        <v>-2.0125846252660685E-3</v>
      </c>
      <c r="AM13" s="25">
        <f si="8" t="shared"/>
        <v>5.3818557951826858E-3</v>
      </c>
      <c r="AN13" s="25">
        <f si="28" t="shared"/>
        <v>7.9038614446646921E-3</v>
      </c>
      <c r="AO13" s="25">
        <f si="9" t="shared"/>
        <v>2.473777966308139E-4</v>
      </c>
      <c r="AP13" s="40">
        <f si="29" t="shared"/>
        <v>0.47182175622543709</v>
      </c>
      <c r="AQ13" s="40">
        <f si="30" t="shared"/>
        <v>-0.4036697247706269</v>
      </c>
      <c r="AR13" s="25">
        <f si="10" t="shared"/>
        <v>-1.039398232558477E-3</v>
      </c>
      <c r="AS13" s="25">
        <f si="11" t="shared"/>
        <v>-5.2930796442823055E-3</v>
      </c>
      <c r="AT13" s="25">
        <f si="12" t="shared"/>
        <v>-7.0582864729177236E-3</v>
      </c>
      <c r="AU13" s="28">
        <f si="13" t="shared"/>
        <v>9.8296199213629004E-2</v>
      </c>
      <c r="AV13" s="28">
        <f si="14" t="shared"/>
        <v>0.32944344703770556</v>
      </c>
      <c r="AW13" s="40">
        <f si="15" t="shared"/>
        <v>0.20722755505364571</v>
      </c>
      <c r="AX13" s="25">
        <f si="16" t="shared"/>
        <v>-7.0582864729177236E-3</v>
      </c>
      <c r="AY13" s="28">
        <f si="17" t="shared"/>
        <v>-0.42179559570863984</v>
      </c>
      <c r="AZ13" s="25">
        <f si="18" t="shared"/>
        <v>5.3030143575664946E-4</v>
      </c>
      <c r="BA13" s="25">
        <f si="19" t="shared"/>
        <v>2.6107818003822348E-3</v>
      </c>
      <c r="BB13" s="25">
        <f si="34" t="shared"/>
        <v>0.43524615867043476</v>
      </c>
      <c r="BC13" s="25">
        <f si="35" t="shared"/>
        <v>4.0055227122296155E-4</v>
      </c>
      <c r="BD13" s="25">
        <f si="36" t="shared"/>
        <v>-6.3624615171531725E-3</v>
      </c>
      <c r="BE13" s="39">
        <f si="37" t="shared"/>
        <v>0</v>
      </c>
      <c r="BG13" t="str">
        <f si="31" t="shared"/>
        <v/>
      </c>
      <c r="BH13">
        <f si="32" t="shared"/>
        <v>0.5</v>
      </c>
      <c r="BI13" t="str">
        <f si="38" t="shared"/>
        <v/>
      </c>
      <c r="BJ13" t="str">
        <f si="33" t="shared"/>
        <v/>
      </c>
      <c r="BK13" s="25">
        <f si="39" t="shared"/>
        <v>-2.6465398221411527E-3</v>
      </c>
    </row>
    <row r="14" spans="1:285">
      <c r="A14" s="1">
        <v>42516</v>
      </c>
      <c r="B14" s="41">
        <f si="20" t="shared"/>
        <v>4</v>
      </c>
      <c r="C14">
        <v>2813.54</v>
      </c>
      <c r="D14">
        <v>2814.01</v>
      </c>
      <c r="E14">
        <v>2817.17</v>
      </c>
      <c r="F14">
        <v>2822.37</v>
      </c>
      <c r="G14">
        <v>2787.72</v>
      </c>
      <c r="H14">
        <v>2827.09</v>
      </c>
      <c r="I14">
        <v>2781.1</v>
      </c>
      <c r="J14">
        <v>942</v>
      </c>
      <c r="K14">
        <v>1154</v>
      </c>
      <c r="L14">
        <v>2787.6</v>
      </c>
      <c r="M14" s="39">
        <v>2787.62</v>
      </c>
      <c r="N14">
        <v>2822.44</v>
      </c>
      <c r="O14">
        <v>2822.44</v>
      </c>
      <c r="P14">
        <v>2785.74</v>
      </c>
      <c r="Q14">
        <v>1500</v>
      </c>
      <c r="R14">
        <v>1308</v>
      </c>
      <c r="U14">
        <v>2827.09</v>
      </c>
      <c r="V14">
        <v>2780.76</v>
      </c>
      <c r="W14" s="40">
        <f si="21" t="shared"/>
        <v>1.6523642437461863E-2</v>
      </c>
      <c r="X14">
        <f si="0" t="shared"/>
        <v>942</v>
      </c>
      <c r="Y14">
        <f si="1" t="shared"/>
        <v>1308</v>
      </c>
      <c r="AA14" s="25">
        <f si="2" t="shared"/>
        <v>1.6466799832239785E-2</v>
      </c>
      <c r="AB14" s="25">
        <f si="22" t="shared"/>
        <v>-5.5075570402761756E-4</v>
      </c>
      <c r="AC14" s="25">
        <f si="23" t="shared"/>
        <v>-1.6461550076051319E-3</v>
      </c>
      <c r="AD14" s="25">
        <f si="24" t="shared"/>
        <v>1.4877487429856682E-2</v>
      </c>
      <c r="AE14" s="25">
        <f si="25" t="shared"/>
        <v>4.8044371157516096E-3</v>
      </c>
      <c r="AF14" s="25">
        <f si="26" t="shared"/>
        <v>-1.1719205321710262E-2</v>
      </c>
      <c r="AG14" s="25">
        <f si="3" t="shared"/>
        <v>3.1582821081463579E-3</v>
      </c>
      <c r="AH14" s="25">
        <f si="27" t="shared"/>
        <v>2.6075264041188154E-3</v>
      </c>
      <c r="AI14" s="25">
        <f si="4" t="shared"/>
        <v>1.6703538879014131E-4</v>
      </c>
      <c r="AJ14" s="25">
        <f si="5" t="shared"/>
        <v>1.2893580038359895E-3</v>
      </c>
      <c r="AK14" s="25">
        <f si="6" t="shared"/>
        <v>3.1334805647804448E-3</v>
      </c>
      <c r="AL14" s="25">
        <f si="7" t="shared"/>
        <v>-9.2194195186265284E-3</v>
      </c>
      <c r="AM14" s="25">
        <f si="8" t="shared"/>
        <v>1.6401381179385121E-2</v>
      </c>
      <c r="AN14" s="25">
        <f si="28" t="shared"/>
        <v>1.3088211824494265E-2</v>
      </c>
      <c r="AO14" s="25">
        <f si="9" t="shared"/>
        <v>-4.3046856509890506E-5</v>
      </c>
      <c r="AP14" s="40">
        <f si="29" t="shared"/>
        <v>0.70537073276799056</v>
      </c>
      <c r="AQ14" s="40">
        <f si="30" t="shared"/>
        <v>0.73907371167645275</v>
      </c>
      <c r="AR14" s="25">
        <f si="10" t="shared"/>
        <v>7.1746047690517145E-6</v>
      </c>
      <c r="AS14" s="25">
        <f si="11" t="shared"/>
        <v>1.2420748483282866E-2</v>
      </c>
      <c r="AT14" s="25">
        <f si="12" t="shared"/>
        <v>3.1582821081463579E-3</v>
      </c>
      <c r="AU14" s="28">
        <f si="13" t="shared"/>
        <v>0.14394433572515453</v>
      </c>
      <c r="AV14" s="28">
        <f si="14" t="shared"/>
        <v>1</v>
      </c>
      <c r="AW14" s="40">
        <f si="15" t="shared"/>
        <v>0.89963306712712932</v>
      </c>
      <c r="AX14" s="25">
        <f si="16" t="shared"/>
        <v>3.1582821081463579E-3</v>
      </c>
      <c r="AY14" s="28">
        <f si="17" t="shared"/>
        <v>0.75199654651414205</v>
      </c>
      <c r="AZ14" s="25">
        <f si="18" t="shared"/>
        <v>2.3775245450071304E-3</v>
      </c>
      <c r="BA14" s="25">
        <f si="19" t="shared"/>
        <v>1.3088211824494265E-2</v>
      </c>
      <c r="BB14" s="25">
        <f si="34" t="shared"/>
        <v>0.20722755505364571</v>
      </c>
      <c r="BC14" s="25">
        <f si="35" t="shared"/>
        <v>-5.2930796442823055E-3</v>
      </c>
      <c r="BD14" s="25">
        <f si="36" t="shared"/>
        <v>-7.0582864729177236E-3</v>
      </c>
      <c r="BE14" s="39">
        <f si="37" t="shared"/>
        <v>1</v>
      </c>
      <c r="BG14" t="str">
        <f si="31" t="shared"/>
        <v/>
      </c>
      <c r="BH14" t="str">
        <f si="32" t="shared"/>
        <v/>
      </c>
      <c r="BI14">
        <f si="38" t="shared"/>
        <v>1</v>
      </c>
      <c r="BJ14" t="str">
        <f si="33" t="shared"/>
        <v/>
      </c>
      <c r="BK14" s="25">
        <f si="39" t="shared"/>
        <v>1.2420748483282866E-2</v>
      </c>
    </row>
    <row r="15" spans="1:285">
      <c r="A15" s="1">
        <v>42517</v>
      </c>
      <c r="B15" s="41">
        <f si="20" t="shared"/>
        <v>5</v>
      </c>
      <c r="C15">
        <v>2817.97</v>
      </c>
      <c r="D15">
        <v>2815.48</v>
      </c>
      <c r="E15">
        <v>2815.08</v>
      </c>
      <c r="F15">
        <v>2813.21</v>
      </c>
      <c r="G15">
        <v>2814.03</v>
      </c>
      <c r="H15">
        <v>2824.52</v>
      </c>
      <c r="I15">
        <v>2810.07</v>
      </c>
      <c r="J15">
        <v>1035</v>
      </c>
      <c r="K15">
        <v>937</v>
      </c>
      <c r="L15">
        <v>2812.76</v>
      </c>
      <c r="M15" s="39">
        <v>2812.39</v>
      </c>
      <c r="N15">
        <v>2821.05</v>
      </c>
      <c r="O15">
        <v>2832.1</v>
      </c>
      <c r="P15">
        <v>2811.35</v>
      </c>
      <c r="Q15">
        <v>1423</v>
      </c>
      <c r="R15">
        <v>1307</v>
      </c>
      <c r="U15">
        <v>2832.1</v>
      </c>
      <c r="V15">
        <v>2810.07</v>
      </c>
      <c r="W15" s="40">
        <f si="21" t="shared"/>
        <v>7.809091875119043E-3</v>
      </c>
      <c r="X15">
        <f si="0" t="shared"/>
        <v>1423</v>
      </c>
      <c r="Y15">
        <f si="1" t="shared"/>
        <v>937</v>
      </c>
      <c r="AA15" s="25">
        <f si="2" t="shared"/>
        <v>7.8176843614373992E-3</v>
      </c>
      <c r="AB15" s="25">
        <f si="22" t="shared"/>
        <v>-1.5849914938077152E-3</v>
      </c>
      <c r="AC15" s="25">
        <f si="23" t="shared"/>
        <v>-3.9093298684673696E-3</v>
      </c>
      <c r="AD15" s="25">
        <f si="24" t="shared"/>
        <v>3.8997620066515823E-3</v>
      </c>
      <c r="AE15" s="25">
        <f si="25" t="shared"/>
        <v>5.0017183708256172E-3</v>
      </c>
      <c r="AF15" s="25">
        <f si="26" t="shared"/>
        <v>-2.8073735042934097E-3</v>
      </c>
      <c r="AG15" s="25">
        <f si="3" t="shared"/>
        <v>1.0923885023582229E-3</v>
      </c>
      <c r="AH15" s="25">
        <f si="27" t="shared"/>
        <v>-4.9260299144953767E-4</v>
      </c>
      <c r="AI15" s="25">
        <f si="4" t="shared"/>
        <v>-8.8400541840398658E-4</v>
      </c>
      <c r="AJ15" s="25">
        <f si="5" t="shared"/>
        <v>-1.026087200916922E-3</v>
      </c>
      <c r="AK15" s="25">
        <f si="6" t="shared"/>
        <v>-1.6905874554559749E-3</v>
      </c>
      <c r="AL15" s="25">
        <f si="7" t="shared"/>
        <v>-1.3991479555219707E-3</v>
      </c>
      <c r="AM15" s="25">
        <f si="8" t="shared"/>
        <v>5.1290445899762E-3</v>
      </c>
      <c r="AN15" s="25">
        <f si="28" t="shared"/>
        <v>7.3536909187338229E-3</v>
      </c>
      <c r="AO15" s="25">
        <f si="9" t="shared"/>
        <v>-4.5141191392106749E-4</v>
      </c>
      <c r="AP15" s="40">
        <f si="29" t="shared"/>
        <v>0.54671280276814782</v>
      </c>
      <c r="AQ15" s="40">
        <f si="30" t="shared"/>
        <v>0.85605536332180254</v>
      </c>
      <c r="AR15" s="25">
        <f si="10" t="shared"/>
        <v>-1.3155204769077554E-4</v>
      </c>
      <c r="AS15" s="25">
        <f si="11" t="shared"/>
        <v>2.9429483718012724E-3</v>
      </c>
      <c r="AT15" s="25">
        <f si="12" t="shared"/>
        <v>1.0923885023582229E-3</v>
      </c>
      <c r="AU15" s="28">
        <f si="13" t="shared"/>
        <v>0.27404844290658037</v>
      </c>
      <c r="AV15" s="28">
        <f si="14" t="shared"/>
        <v>0.46746987951808544</v>
      </c>
      <c r="AW15" s="40">
        <f si="15" t="shared"/>
        <v>0.49841125737631164</v>
      </c>
      <c r="AX15" s="25">
        <f si="16" t="shared"/>
        <v>1.0923885023582229E-3</v>
      </c>
      <c r="AY15" s="28">
        <f si="17" t="shared"/>
        <v>0.37630503858375214</v>
      </c>
      <c r="AZ15" s="25">
        <f si="18" t="shared"/>
        <v>1.4082255487714336E-3</v>
      </c>
      <c r="BA15" s="25">
        <f si="19" t="shared"/>
        <v>3.4443610502664819E-3</v>
      </c>
      <c r="BB15" s="25">
        <f si="34" t="shared"/>
        <v>0.89963306712712932</v>
      </c>
      <c r="BC15" s="25">
        <f si="35" t="shared"/>
        <v>1.2420748483282866E-2</v>
      </c>
      <c r="BD15" s="25">
        <f si="36" t="shared"/>
        <v>3.1582821081463579E-3</v>
      </c>
      <c r="BE15" s="39">
        <f si="37" t="shared"/>
        <v>0</v>
      </c>
      <c r="BG15" t="str">
        <f si="31" t="shared"/>
        <v/>
      </c>
      <c r="BH15" t="str">
        <f si="32" t="shared"/>
        <v/>
      </c>
      <c r="BI15" t="str">
        <f si="38" t="shared"/>
        <v/>
      </c>
      <c r="BJ15">
        <f si="33" t="shared"/>
        <v>0</v>
      </c>
      <c r="BK15" s="25" t="str">
        <f si="39" t="shared"/>
        <v/>
      </c>
    </row>
    <row r="16" spans="1:285">
      <c r="A16" s="1">
        <v>42520</v>
      </c>
      <c r="B16" s="41">
        <f si="20" t="shared"/>
        <v>1</v>
      </c>
      <c r="C16">
        <v>2814.65</v>
      </c>
      <c r="D16">
        <v>2806.25</v>
      </c>
      <c r="E16">
        <v>2800.36</v>
      </c>
      <c r="F16">
        <v>2802.12</v>
      </c>
      <c r="G16">
        <v>2826.19</v>
      </c>
      <c r="H16">
        <v>2830.97</v>
      </c>
      <c r="I16">
        <v>2794.66</v>
      </c>
      <c r="J16">
        <v>1103</v>
      </c>
      <c r="K16">
        <v>937</v>
      </c>
      <c r="L16">
        <v>2826.76</v>
      </c>
      <c r="M16" s="39">
        <v>2824.27</v>
      </c>
      <c r="N16">
        <v>2822.45</v>
      </c>
      <c r="O16">
        <v>2829.91</v>
      </c>
      <c r="P16">
        <v>2817.74</v>
      </c>
      <c r="Q16">
        <v>1423</v>
      </c>
      <c r="R16">
        <v>1324</v>
      </c>
      <c r="U16">
        <v>2830.97</v>
      </c>
      <c r="V16">
        <v>2794.66</v>
      </c>
      <c r="W16" s="40">
        <f si="21" t="shared"/>
        <v>1.2908955699862024E-2</v>
      </c>
      <c r="X16">
        <f si="0" t="shared"/>
        <v>1103</v>
      </c>
      <c r="Y16">
        <f si="1" t="shared"/>
        <v>937</v>
      </c>
      <c r="AA16" s="25">
        <f si="2" t="shared"/>
        <v>1.2900360613220096E-2</v>
      </c>
      <c r="AB16" s="25">
        <f si="22" t="shared"/>
        <v>-2.2712361379091319E-3</v>
      </c>
      <c r="AC16" s="25">
        <f si="23" t="shared"/>
        <v>-3.0141070184900791E-3</v>
      </c>
      <c r="AD16" s="25">
        <f si="24" t="shared"/>
        <v>9.894848681371974E-3</v>
      </c>
      <c r="AE16" s="25">
        <f si="25" t="shared"/>
        <v>5.7814891752593625E-3</v>
      </c>
      <c r="AF16" s="25">
        <f si="26" t="shared"/>
        <v>-7.1274665246027482E-3</v>
      </c>
      <c r="AG16" s="25">
        <f si="3" t="shared"/>
        <v>2.7673821567691312E-3</v>
      </c>
      <c r="AH16" s="25">
        <f si="27" t="shared"/>
        <v>4.9614601886011718E-4</v>
      </c>
      <c r="AI16" s="25">
        <f si="4" t="shared"/>
        <v>-2.9888474277235061E-3</v>
      </c>
      <c r="AJ16" s="25">
        <f si="5" t="shared"/>
        <v>-5.0899395910189065E-3</v>
      </c>
      <c r="AK16" s="25">
        <f si="6" t="shared"/>
        <v>-4.4616463859037106E-3</v>
      </c>
      <c r="AL16" s="25">
        <f si="7" t="shared"/>
        <v>4.0915949040924837E-3</v>
      </c>
      <c r="AM16" s="25">
        <f si="8" t="shared"/>
        <v>1.2908955699862024E-2</v>
      </c>
      <c r="AN16" s="25">
        <f si="28" t="shared"/>
        <v>4.3097638264379652E-3</v>
      </c>
      <c r="AO16" s="25">
        <f si="9" t="shared"/>
        <v>2.0166461827246258E-4</v>
      </c>
      <c r="AP16" s="40">
        <f si="29" t="shared"/>
        <v>0.55053704213715959</v>
      </c>
      <c r="AQ16" s="40">
        <f si="30" t="shared"/>
        <v>0.72679702561278892</v>
      </c>
      <c r="AR16" s="25">
        <f si="10" t="shared"/>
        <v>-8.8125533261974485E-4</v>
      </c>
      <c r="AS16" s="25">
        <f si="11" t="shared"/>
        <v>-1.5258773655958534E-3</v>
      </c>
      <c r="AT16" s="25">
        <f si="12" t="shared"/>
        <v>2.7673821567691312E-3</v>
      </c>
      <c r="AU16" s="28">
        <f si="13" t="shared"/>
        <v>0.86835582484164819</v>
      </c>
      <c r="AV16" s="28">
        <f si="14" t="shared"/>
        <v>0.3870172555464263</v>
      </c>
      <c r="AW16" s="40">
        <f si="15" t="shared"/>
        <v>0.76535389699807232</v>
      </c>
      <c r="AX16" s="25">
        <f si="16" t="shared"/>
        <v>2.7673821567691312E-3</v>
      </c>
      <c r="AY16" s="28">
        <f si="17" t="shared"/>
        <v>-0.11870008262187845</v>
      </c>
      <c r="AZ16" s="25">
        <f si="18" t="shared"/>
        <v>1.1219061428695042E-2</v>
      </c>
      <c r="BA16" s="25">
        <f si="19" t="shared"/>
        <v>1.6701568900512214E-3</v>
      </c>
      <c r="BB16" s="25">
        <f si="34" t="shared"/>
        <v>0.49841125737631164</v>
      </c>
      <c r="BC16" s="25">
        <f si="35" t="shared"/>
        <v>2.9429483718012724E-3</v>
      </c>
      <c r="BD16" s="25">
        <f si="36" t="shared"/>
        <v>1.0923885023582229E-3</v>
      </c>
      <c r="BE16" s="39">
        <f si="37" t="shared"/>
        <v>0</v>
      </c>
      <c r="BG16" t="str">
        <f si="31" t="shared"/>
        <v/>
      </c>
      <c r="BH16" t="str">
        <f si="32" t="shared"/>
        <v/>
      </c>
      <c r="BI16" t="str">
        <f si="38" t="shared"/>
        <v/>
      </c>
      <c r="BJ16" t="str">
        <f si="33" t="shared"/>
        <v/>
      </c>
      <c r="BK16" s="25" t="str">
        <f si="39" t="shared"/>
        <v/>
      </c>
    </row>
    <row r="17" spans="1:63">
      <c r="A17" s="1">
        <v>42521</v>
      </c>
      <c r="B17" s="41">
        <f si="20" t="shared"/>
        <v>2</v>
      </c>
      <c r="C17">
        <v>2822.59</v>
      </c>
      <c r="D17">
        <v>2827.46</v>
      </c>
      <c r="E17">
        <v>2823.2</v>
      </c>
      <c r="F17">
        <v>2838.56</v>
      </c>
      <c r="G17">
        <v>2891.15</v>
      </c>
      <c r="H17">
        <v>2891.15</v>
      </c>
      <c r="I17">
        <v>2822.59</v>
      </c>
      <c r="J17">
        <v>1130</v>
      </c>
      <c r="K17">
        <v>930</v>
      </c>
      <c r="L17">
        <v>2894.58</v>
      </c>
      <c r="M17" s="39">
        <v>2894.65</v>
      </c>
      <c r="N17">
        <v>2916.62</v>
      </c>
      <c r="O17">
        <v>2916.62</v>
      </c>
      <c r="P17">
        <v>2894.58</v>
      </c>
      <c r="Q17">
        <v>1500</v>
      </c>
      <c r="R17">
        <v>1301</v>
      </c>
      <c r="U17">
        <v>2916.62</v>
      </c>
      <c r="V17">
        <v>2822.59</v>
      </c>
      <c r="W17" s="40">
        <f si="21" t="shared"/>
        <v>3.2770508414767439E-2</v>
      </c>
      <c r="X17">
        <f si="0" t="shared"/>
        <v>1500</v>
      </c>
      <c r="Y17">
        <f si="1" t="shared"/>
        <v>930</v>
      </c>
      <c r="AA17" s="25">
        <f si="2" t="shared"/>
        <v>3.3313375304241756E-2</v>
      </c>
      <c r="AB17" s="25">
        <f si="22" t="shared"/>
        <v>4.960106572460479E-5</v>
      </c>
      <c r="AC17" s="25">
        <f si="23" t="shared"/>
        <v>0</v>
      </c>
      <c r="AD17" s="25">
        <f si="24" t="shared"/>
        <v>3.2770508414767439E-2</v>
      </c>
      <c r="AE17" s="25">
        <f si="25" t="shared"/>
        <v>3.2770508414767439E-2</v>
      </c>
      <c r="AF17" s="25">
        <f si="26" t="shared"/>
        <v>0</v>
      </c>
      <c r="AG17" s="25">
        <f si="3" t="shared"/>
        <v>3.2770508414767439E-2</v>
      </c>
      <c r="AH17" s="25">
        <f si="27" t="shared"/>
        <v>3.282010948049198E-2</v>
      </c>
      <c r="AI17" s="25">
        <f si="4" t="shared"/>
        <v>1.7238789766599474E-3</v>
      </c>
      <c r="AJ17" s="25">
        <f si="5" t="shared"/>
        <v>2.1609022027859642E-4</v>
      </c>
      <c r="AK17" s="25">
        <f si="6" t="shared"/>
        <v>5.6419781715568154E-3</v>
      </c>
      <c r="AL17" s="25">
        <f si="7" t="shared"/>
        <v>2.3999443690420071E-2</v>
      </c>
      <c r="AM17" s="25">
        <f si="8" t="shared"/>
        <v>2.3999443690420071E-2</v>
      </c>
      <c r="AN17" s="25">
        <f si="28" t="shared"/>
        <v>7.5853887934510238E-3</v>
      </c>
      <c r="AO17" s="25">
        <f si="9" t="shared"/>
        <v>1.1856759308962101E-3</v>
      </c>
      <c r="AP17" s="40">
        <f si="29" t="shared"/>
        <v>0</v>
      </c>
      <c r="AQ17" s="40">
        <f si="30" t="shared"/>
        <v>-2.0420070011716385E-3</v>
      </c>
      <c r="AR17" s="25">
        <f si="10" t="shared"/>
        <v>2.4182836060610354E-5</v>
      </c>
      <c r="AS17" s="25">
        <f si="11" t="shared"/>
        <v>7.5853887934510238E-3</v>
      </c>
      <c r="AT17" s="25">
        <f si="12" t="shared"/>
        <v>3.2770508414767439E-2</v>
      </c>
      <c r="AU17" s="28">
        <f si="13" t="shared"/>
        <v>1</v>
      </c>
      <c r="AV17" s="28">
        <f si="14" t="shared"/>
        <v>1</v>
      </c>
      <c r="AW17" s="40">
        <f si="15" t="shared"/>
        <v>1</v>
      </c>
      <c r="AX17" s="25">
        <f si="16" t="shared"/>
        <v>3.2770508414767439E-2</v>
      </c>
      <c r="AY17" s="28">
        <f si="17" t="shared"/>
        <v>0.23439327874082763</v>
      </c>
      <c r="AZ17" s="25">
        <f si="18" t="shared"/>
        <v>2.3999443690420071E-2</v>
      </c>
      <c r="BA17" s="25">
        <f si="19" t="shared"/>
        <v>7.5853887934510238E-3</v>
      </c>
      <c r="BB17" s="25">
        <f si="34" t="shared"/>
        <v>0.76535389699807232</v>
      </c>
      <c r="BC17" s="25">
        <f si="35" t="shared"/>
        <v>-1.5258773655958534E-3</v>
      </c>
      <c r="BD17" s="25">
        <f si="36" t="shared"/>
        <v>2.7673821567691312E-3</v>
      </c>
      <c r="BE17" s="39">
        <f si="37" t="shared"/>
        <v>1</v>
      </c>
      <c r="BG17">
        <f si="31" t="shared"/>
        <v>1</v>
      </c>
      <c r="BH17" t="str">
        <f si="32" t="shared"/>
        <v/>
      </c>
      <c r="BI17" t="str">
        <f si="38" t="shared"/>
        <v/>
      </c>
      <c r="BJ17" t="str">
        <f si="33" t="shared"/>
        <v/>
      </c>
      <c r="BK17" s="25">
        <f si="39" t="shared"/>
        <v>7.5853887934510238E-3</v>
      </c>
    </row>
    <row r="18" spans="1:63">
      <c r="A18" s="1">
        <v>42522</v>
      </c>
      <c r="B18" s="41">
        <f si="20" t="shared"/>
        <v>3</v>
      </c>
      <c r="C18">
        <v>2917.15</v>
      </c>
      <c r="D18">
        <v>2913.99</v>
      </c>
      <c r="E18">
        <v>2919.86</v>
      </c>
      <c r="F18">
        <v>2911.76</v>
      </c>
      <c r="G18">
        <v>2918.78</v>
      </c>
      <c r="H18">
        <v>2929.08</v>
      </c>
      <c r="I18">
        <v>2909.51</v>
      </c>
      <c r="J18">
        <v>1103</v>
      </c>
      <c r="K18">
        <v>945</v>
      </c>
      <c r="L18">
        <v>2919.63</v>
      </c>
      <c r="M18" s="39">
        <v>2921.6</v>
      </c>
      <c r="N18">
        <v>2913.51</v>
      </c>
      <c r="O18">
        <v>2924.51</v>
      </c>
      <c r="P18">
        <v>2911.4</v>
      </c>
      <c r="Q18">
        <v>1320</v>
      </c>
      <c r="R18">
        <v>1333</v>
      </c>
      <c r="U18">
        <v>2929.08</v>
      </c>
      <c r="V18">
        <v>2909.51</v>
      </c>
      <c r="W18" s="40">
        <f si="21" t="shared"/>
        <v>6.7036984233856053E-3</v>
      </c>
      <c r="X18">
        <f si="0" t="shared"/>
        <v>1103</v>
      </c>
      <c r="Y18">
        <f si="1" t="shared"/>
        <v>945</v>
      </c>
      <c r="AA18" s="25">
        <f si="2" t="shared"/>
        <v>6.7086025744304226E-3</v>
      </c>
      <c r="AB18" s="25">
        <f si="22" t="shared"/>
        <v>1.8170068462023672E-4</v>
      </c>
      <c r="AC18" s="25">
        <f si="23" t="shared"/>
        <v>-5.3298406557112533E-3</v>
      </c>
      <c r="AD18" s="25">
        <f si="24" t="shared"/>
        <v>1.3738577676744635E-3</v>
      </c>
      <c r="AE18" s="25">
        <f si="25" t="shared"/>
        <v>4.08126829070426E-3</v>
      </c>
      <c r="AF18" s="25">
        <f si="26" t="shared"/>
        <v>-2.6224301326815149E-3</v>
      </c>
      <c r="AG18" s="25">
        <f si="3" t="shared"/>
        <v>-1.2485723650071002E-3</v>
      </c>
      <c r="AH18" s="25">
        <f si="27" t="shared"/>
        <v>-1.0668716803868966E-3</v>
      </c>
      <c r="AI18" s="25">
        <f si="4" t="shared"/>
        <v>-1.0838361998985521E-3</v>
      </c>
      <c r="AJ18" s="25">
        <f si="5" t="shared"/>
        <v>9.2855766727072109E-4</v>
      </c>
      <c r="AK18" s="25">
        <f si="6" t="shared"/>
        <v>-1.8494029025257113E-3</v>
      </c>
      <c r="AL18" s="25">
        <f si="7" t="shared"/>
        <v>5.5860849680719905E-4</v>
      </c>
      <c r="AM18" s="25">
        <f si="8" t="shared"/>
        <v>6.7036984233856053E-3</v>
      </c>
      <c r="AN18" s="25">
        <f si="28" t="shared"/>
        <v>4.492880134603622E-3</v>
      </c>
      <c r="AO18" s="25">
        <f si="9" t="shared"/>
        <v>2.9117516789863864E-4</v>
      </c>
      <c r="AP18" s="40">
        <f si="29" t="shared"/>
        <v>0.39039345937659614</v>
      </c>
      <c r="AQ18" s="40">
        <f si="30" t="shared"/>
        <v>0.3633111905978425</v>
      </c>
      <c r="AR18" s="25">
        <f si="10" t="shared"/>
        <v>6.7451549577442378E-4</v>
      </c>
      <c r="AS18" s="25">
        <f si="11" t="shared"/>
        <v>-2.0983560297129439E-3</v>
      </c>
      <c r="AT18" s="25">
        <f si="12" t="shared"/>
        <v>-1.2485723650071002E-3</v>
      </c>
      <c r="AU18" s="28">
        <f si="13" t="shared"/>
        <v>0.47368421052632192</v>
      </c>
      <c r="AV18" s="28">
        <f si="14" t="shared"/>
        <v>0.16094584286804781</v>
      </c>
      <c r="AW18" s="40">
        <f si="15" t="shared"/>
        <v>0.20439448134900662</v>
      </c>
      <c r="AX18" s="25">
        <f si="16" t="shared"/>
        <v>-1.2485723650071002E-3</v>
      </c>
      <c r="AY18" s="28">
        <f si="17" t="shared"/>
        <v>-0.31272355646397454</v>
      </c>
      <c r="AZ18" s="25">
        <f si="18" t="shared"/>
        <v>3.1810386294887152E-3</v>
      </c>
      <c r="BA18" s="25">
        <f si="19" t="shared"/>
        <v>7.2447474460169119E-4</v>
      </c>
      <c r="BB18" s="25">
        <f si="34" t="shared"/>
        <v>1</v>
      </c>
      <c r="BC18" s="25">
        <f si="35" t="shared"/>
        <v>7.5853887934510238E-3</v>
      </c>
      <c r="BD18" s="25">
        <f si="36" t="shared"/>
        <v>3.2770508414767439E-2</v>
      </c>
      <c r="BE18" s="39">
        <f si="37" t="shared"/>
        <v>0</v>
      </c>
      <c r="BG18" t="str">
        <f si="31" t="shared"/>
        <v/>
      </c>
      <c r="BH18">
        <f si="32" t="shared"/>
        <v>0</v>
      </c>
      <c r="BI18" t="str">
        <f si="38" t="shared"/>
        <v/>
      </c>
      <c r="BJ18" t="str">
        <f si="33" t="shared"/>
        <v/>
      </c>
      <c r="BK18" s="25" t="str">
        <f si="39" t="shared"/>
        <v/>
      </c>
    </row>
    <row r="19" spans="1:63">
      <c r="A19" s="1">
        <v>42523</v>
      </c>
      <c r="B19" s="41">
        <f si="20" t="shared"/>
        <v>4</v>
      </c>
      <c r="C19">
        <v>2911.22</v>
      </c>
      <c r="D19">
        <v>2908.94</v>
      </c>
      <c r="E19">
        <v>2915.2</v>
      </c>
      <c r="F19">
        <v>2917.34</v>
      </c>
      <c r="G19">
        <v>2907.17</v>
      </c>
      <c r="H19">
        <v>2922.11</v>
      </c>
      <c r="I19">
        <v>2907.17</v>
      </c>
      <c r="J19">
        <v>957</v>
      </c>
      <c r="K19">
        <v>1129</v>
      </c>
      <c r="L19">
        <v>2907.47</v>
      </c>
      <c r="M19" s="39">
        <v>2911.42</v>
      </c>
      <c r="N19">
        <v>2925.23</v>
      </c>
      <c r="O19">
        <v>2925.67</v>
      </c>
      <c r="P19">
        <v>2907.47</v>
      </c>
      <c r="Q19">
        <v>1500</v>
      </c>
      <c r="R19">
        <v>1301</v>
      </c>
      <c r="U19">
        <v>2925.67</v>
      </c>
      <c r="V19">
        <v>2907.47</v>
      </c>
      <c r="W19" s="40">
        <f si="21" t="shared"/>
        <v>6.2402270679667911E-3</v>
      </c>
      <c r="X19">
        <f si="0" t="shared"/>
        <v>1500</v>
      </c>
      <c r="Y19">
        <f si="1" t="shared"/>
        <v>1301</v>
      </c>
      <c r="AA19" s="25">
        <f si="2" t="shared"/>
        <v>6.2516745556846524E-3</v>
      </c>
      <c r="AB19" s="25">
        <f si="22" t="shared"/>
        <v>-7.8630258157453658E-4</v>
      </c>
      <c r="AC19" s="25">
        <f si="23" t="shared"/>
        <v>-1.5040421160141633E-4</v>
      </c>
      <c r="AD19" s="25">
        <f si="24" t="shared"/>
        <v>6.0898228563654551E-3</v>
      </c>
      <c r="AE19" s="25">
        <f si="25" t="shared"/>
        <v>4.9512769712318746E-3</v>
      </c>
      <c r="AF19" s="25">
        <f si="26" t="shared"/>
        <v>-1.2889500967348234E-3</v>
      </c>
      <c r="AG19" s="25">
        <f si="3" t="shared"/>
        <v>4.8008727596305784E-3</v>
      </c>
      <c r="AH19" s="25">
        <f si="27" t="shared"/>
        <v>4.0145701780559774E-3</v>
      </c>
      <c r="AI19" s="25">
        <f si="4" t="shared"/>
        <v>-7.8348365564887403E-4</v>
      </c>
      <c r="AJ19" s="25">
        <f si="5" t="shared"/>
        <v>1.3661907720515488E-3</v>
      </c>
      <c r="AK19" s="25">
        <f si="6" t="shared"/>
        <v>2.1000048894102286E-3</v>
      </c>
      <c r="AL19" s="25">
        <f si="7" t="shared"/>
        <v>-1.3921379124090666E-3</v>
      </c>
      <c r="AM19" s="25">
        <f si="8" t="shared"/>
        <v>5.1258586692172316E-3</v>
      </c>
      <c r="AN19" s="25">
        <f si="28" t="shared"/>
        <v>6.2402270679667911E-3</v>
      </c>
      <c r="AO19" s="25">
        <f si="9" t="shared"/>
        <v>1.0318781567418347E-4</v>
      </c>
      <c r="AP19" s="40">
        <f si="29" t="shared"/>
        <v>0.27108433734937831</v>
      </c>
      <c r="AQ19" s="40">
        <f si="30" t="shared"/>
        <v>0.42436412315931205</v>
      </c>
      <c r="AR19" s="25">
        <f si="10" t="shared"/>
        <v>1.3576474574093055E-3</v>
      </c>
      <c r="AS19" s="25">
        <f si="11" t="shared"/>
        <v>6.0898228563654551E-3</v>
      </c>
      <c r="AT19" s="25">
        <f si="12" t="shared"/>
        <v>4.8008727596305784E-3</v>
      </c>
      <c r="AU19" s="28">
        <f si="13" t="shared"/>
        <v>0</v>
      </c>
      <c r="AV19" s="28">
        <f si="14" t="shared"/>
        <v>0.97582417582417313</v>
      </c>
      <c r="AW19" s="40">
        <f si="15" t="shared"/>
        <v>0.97582417582417313</v>
      </c>
      <c r="AX19" s="25">
        <f si="16" t="shared"/>
        <v>4.8008727596305784E-3</v>
      </c>
      <c r="AY19" s="28">
        <f si="17" t="shared"/>
        <v>0.97582417582417313</v>
      </c>
      <c r="AZ19" s="25">
        <f si="18" t="shared"/>
        <v>0</v>
      </c>
      <c r="BA19" s="25">
        <f si="19" t="shared"/>
        <v>6.0898228563654551E-3</v>
      </c>
      <c r="BB19" s="25">
        <f si="34" t="shared"/>
        <v>0.20439448134900662</v>
      </c>
      <c r="BC19" s="25">
        <f si="35" t="shared"/>
        <v>-2.0983560297129439E-3</v>
      </c>
      <c r="BD19" s="25">
        <f si="36" t="shared"/>
        <v>-1.2485723650071002E-3</v>
      </c>
      <c r="BE19" s="39">
        <f si="37" t="shared"/>
        <v>1</v>
      </c>
      <c r="BG19" t="str">
        <f si="31" t="shared"/>
        <v/>
      </c>
      <c r="BH19" t="str">
        <f si="32" t="shared"/>
        <v/>
      </c>
      <c r="BI19">
        <f si="38" t="shared"/>
        <v>1</v>
      </c>
      <c r="BJ19" t="str">
        <f si="33" t="shared"/>
        <v/>
      </c>
      <c r="BK19" s="25">
        <f si="39" t="shared"/>
        <v>6.0898228563654551E-3</v>
      </c>
    </row>
    <row r="20" spans="1:63">
      <c r="A20" s="1">
        <v>42524</v>
      </c>
      <c r="B20" s="41">
        <f si="20" t="shared"/>
        <v>5</v>
      </c>
      <c r="C20">
        <v>2930.09</v>
      </c>
      <c r="D20">
        <v>2929.06</v>
      </c>
      <c r="E20">
        <v>2924.49</v>
      </c>
      <c r="F20">
        <v>2930.66</v>
      </c>
      <c r="G20">
        <v>2924.53</v>
      </c>
      <c r="H20">
        <v>2930.66</v>
      </c>
      <c r="I20">
        <v>2915.19</v>
      </c>
      <c r="J20">
        <v>940</v>
      </c>
      <c r="K20">
        <v>959</v>
      </c>
      <c r="L20">
        <v>2925.87</v>
      </c>
      <c r="M20" s="39">
        <v>2927.89</v>
      </c>
      <c r="N20">
        <v>2938.68</v>
      </c>
      <c r="O20">
        <v>2945.52</v>
      </c>
      <c r="P20">
        <v>2924.02</v>
      </c>
      <c r="Q20">
        <v>1415</v>
      </c>
      <c r="R20">
        <v>1305</v>
      </c>
      <c r="U20">
        <v>2945.52</v>
      </c>
      <c r="V20">
        <v>2915.19</v>
      </c>
      <c r="W20" s="40">
        <f si="21" t="shared"/>
        <v>1.0350374193984421E-2</v>
      </c>
      <c r="X20">
        <f si="0" t="shared"/>
        <v>1415</v>
      </c>
      <c r="Y20">
        <f si="1" t="shared"/>
        <v>959</v>
      </c>
      <c r="AA20" s="25">
        <f si="2" t="shared"/>
        <v>1.0351217880679407E-2</v>
      </c>
      <c r="AB20" s="25">
        <f si="22" t="shared"/>
        <v>1.6600292096956605E-3</v>
      </c>
      <c r="AC20" s="25">
        <f si="23" t="shared"/>
        <v>-2.3248710379879509E-3</v>
      </c>
      <c r="AD20" s="25">
        <f si="24" t="shared"/>
        <v>8.0255031559963823E-3</v>
      </c>
      <c r="AE20" s="25">
        <f si="25" t="shared"/>
        <v>5.2522326944488967E-3</v>
      </c>
      <c r="AF20" s="25">
        <f si="26" t="shared"/>
        <v>-5.0981414995354682E-3</v>
      </c>
      <c r="AG20" s="25">
        <f si="3" t="shared"/>
        <v>2.9273616564610056E-3</v>
      </c>
      <c r="AH20" s="25">
        <f si="27" t="shared"/>
        <v>4.5873908661565018E-3</v>
      </c>
      <c r="AI20" s="25">
        <f si="4" t="shared"/>
        <v>-3.5158683788958392E-4</v>
      </c>
      <c r="AJ20" s="25">
        <f si="5" t="shared"/>
        <v>-1.9130327736089168E-3</v>
      </c>
      <c r="AK20" s="25">
        <f si="6" t="shared"/>
        <v>1.9451435457814496E-4</v>
      </c>
      <c r="AL20" s="25">
        <f si="7" t="shared"/>
        <v>-1.8993552686590205E-3</v>
      </c>
      <c r="AM20" s="25">
        <f si="8" t="shared"/>
        <v>5.2926558541135484E-3</v>
      </c>
      <c r="AN20" s="25">
        <f si="28" t="shared"/>
        <v>7.3259901658052889E-3</v>
      </c>
      <c r="AO20" s="25">
        <f si="9" t="shared"/>
        <v>4.5808834385084048E-4</v>
      </c>
      <c r="AP20" s="40">
        <f si="29" t="shared"/>
        <v>0.96315449256627561</v>
      </c>
      <c r="AQ20" s="40">
        <f si="30" t="shared"/>
        <v>0.64899806076277267</v>
      </c>
      <c r="AR20" s="25">
        <f si="10" t="shared"/>
        <v>6.9015473137939108E-4</v>
      </c>
      <c r="AS20" s="25">
        <f si="11" t="shared"/>
        <v>4.3686285812691893E-3</v>
      </c>
      <c r="AT20" s="25">
        <f si="12" t="shared"/>
        <v>2.9273616564610056E-3</v>
      </c>
      <c r="AU20" s="28">
        <f si="13" t="shared"/>
        <v>0.60374919198450328</v>
      </c>
      <c r="AV20" s="28">
        <f si="14" t="shared"/>
        <v>0.6818604651162723</v>
      </c>
      <c r="AW20" s="40">
        <f si="15" t="shared"/>
        <v>0.77448071216616676</v>
      </c>
      <c r="AX20" s="25">
        <f si="16" t="shared"/>
        <v>2.9273616564610056E-3</v>
      </c>
      <c r="AY20" s="28">
        <f si="17" t="shared"/>
        <v>0.42235410484668567</v>
      </c>
      <c r="AZ20" s="25">
        <f si="18" t="shared"/>
        <v>3.1987862308764268E-3</v>
      </c>
      <c r="BA20" s="25">
        <f si="19" t="shared"/>
        <v>5.001119127817439E-3</v>
      </c>
      <c r="BB20" s="25">
        <f si="34" t="shared"/>
        <v>0.97582417582417313</v>
      </c>
      <c r="BC20" s="25">
        <f si="35" t="shared"/>
        <v>6.0898228563654551E-3</v>
      </c>
      <c r="BD20" s="25">
        <f si="36" t="shared"/>
        <v>4.8008727596305784E-3</v>
      </c>
      <c r="BE20" s="39">
        <f si="37" t="shared"/>
        <v>0</v>
      </c>
      <c r="BG20" t="str">
        <f si="31" t="shared"/>
        <v/>
      </c>
      <c r="BH20" t="str">
        <f si="32" t="shared"/>
        <v/>
      </c>
      <c r="BI20" t="str">
        <f si="38" t="shared"/>
        <v/>
      </c>
      <c r="BJ20">
        <f si="33" t="shared"/>
        <v>0</v>
      </c>
      <c r="BK20" s="25" t="str">
        <f si="39" t="shared"/>
        <v/>
      </c>
    </row>
    <row r="21" spans="1:63">
      <c r="A21" s="1">
        <v>42527</v>
      </c>
      <c r="B21" s="41">
        <f si="20" t="shared"/>
        <v>1</v>
      </c>
      <c r="C21">
        <v>2940.99</v>
      </c>
      <c r="D21">
        <v>2944.74</v>
      </c>
      <c r="E21">
        <v>2941.66</v>
      </c>
      <c r="F21">
        <v>2937.13</v>
      </c>
      <c r="G21">
        <v>2937.39</v>
      </c>
      <c r="H21">
        <v>2945.94</v>
      </c>
      <c r="I21">
        <v>2931.98</v>
      </c>
      <c r="J21">
        <v>931</v>
      </c>
      <c r="K21">
        <v>1047</v>
      </c>
      <c r="L21">
        <v>2937.78</v>
      </c>
      <c r="M21" s="39">
        <v>2935.35</v>
      </c>
      <c r="N21">
        <v>2934.1</v>
      </c>
      <c r="O21">
        <v>2934.46</v>
      </c>
      <c r="P21">
        <v>2922.28</v>
      </c>
      <c r="Q21">
        <v>1451</v>
      </c>
      <c r="R21">
        <v>1413</v>
      </c>
      <c r="U21">
        <v>2945.94</v>
      </c>
      <c r="V21">
        <v>2922.28</v>
      </c>
      <c r="W21" s="40">
        <f si="21" t="shared"/>
        <v>8.0638177191019126E-3</v>
      </c>
      <c r="X21">
        <f si="0" t="shared"/>
        <v>931</v>
      </c>
      <c r="Y21">
        <f si="1" t="shared"/>
        <v>1413</v>
      </c>
      <c r="AA21" s="25">
        <f si="2" t="shared"/>
        <v>8.0449100472969499E-3</v>
      </c>
      <c r="AB21" s="25">
        <f si="22" t="shared"/>
        <v>7.857584248274484E-4</v>
      </c>
      <c r="AC21" s="25">
        <f si="23" t="shared"/>
        <v>-4.0271889313689413E-3</v>
      </c>
      <c r="AD21" s="25">
        <f si="24" t="shared"/>
        <v>4.0366287877328429E-3</v>
      </c>
      <c r="AE21" s="25">
        <f si="25" t="shared"/>
        <v>1.6816918721937009E-3</v>
      </c>
      <c r="AF21" s="25">
        <f si="26" t="shared"/>
        <v>-6.3821258469082039E-3</v>
      </c>
      <c r="AG21" s="25">
        <f si="3" t="shared"/>
        <v>-2.3454970591752491E-3</v>
      </c>
      <c r="AH21" s="25">
        <f si="27" t="shared"/>
        <v>-1.5597386343478908E-3</v>
      </c>
      <c r="AI21" s="25">
        <f si="4" t="shared"/>
        <v>1.2742686149126391E-3</v>
      </c>
      <c r="AJ21" s="25">
        <f si="5" t="shared"/>
        <v>2.2778849766593457E-4</v>
      </c>
      <c r="AK21" s="25">
        <f si="6" t="shared"/>
        <v>-1.3133452719014779E-3</v>
      </c>
      <c r="AL21" s="25">
        <f si="7" t="shared"/>
        <v>-1.2248274014475141E-3</v>
      </c>
      <c r="AM21" s="25">
        <f si="8" t="shared"/>
        <v>4.749988515519582E-3</v>
      </c>
      <c r="AN21" s="25">
        <f si="28" t="shared"/>
        <v>4.1593164659543356E-3</v>
      </c>
      <c r="AO21" s="25">
        <f si="9" t="shared"/>
        <v>1.327621160146802E-4</v>
      </c>
      <c r="AP21" s="40">
        <f si="29" t="shared"/>
        <v>0.64541547277935096</v>
      </c>
      <c r="AQ21" s="40">
        <f si="30" t="shared"/>
        <v>0.47994269340972784</v>
      </c>
      <c r="AR21" s="25">
        <f si="10" t="shared"/>
        <v>-8.2749748044487167E-4</v>
      </c>
      <c r="AS21" s="25">
        <f si="11" t="shared"/>
        <v>-1.253431773742503E-3</v>
      </c>
      <c r="AT21" s="25">
        <f si="12" t="shared"/>
        <v>-2.3454970591752491E-3</v>
      </c>
      <c r="AU21" s="28">
        <f si="13" t="shared"/>
        <v>0.38753581661889974</v>
      </c>
      <c r="AV21" s="28">
        <f si="14" t="shared"/>
        <v>0.97044334975368374</v>
      </c>
      <c r="AW21" s="40">
        <f si="15" t="shared"/>
        <v>0.49957734573118268</v>
      </c>
      <c r="AX21" s="25">
        <f si="16" t="shared"/>
        <v>-2.3454970591752491E-3</v>
      </c>
      <c r="AY21" s="28">
        <f si="17" t="shared"/>
        <v>-0.15553677092139956</v>
      </c>
      <c r="AZ21" s="25">
        <f si="18" t="shared"/>
        <v>1.8434692418784345E-3</v>
      </c>
      <c r="BA21" s="25">
        <f si="19" t="shared"/>
        <v>4.0366287877328429E-3</v>
      </c>
      <c r="BB21" s="25">
        <f si="34" t="shared"/>
        <v>0.77448071216616676</v>
      </c>
      <c r="BC21" s="25">
        <f si="35" t="shared"/>
        <v>4.3686285812691893E-3</v>
      </c>
      <c r="BD21" s="25">
        <f si="36" t="shared"/>
        <v>2.9273616564610056E-3</v>
      </c>
      <c r="BE21" s="39">
        <f si="37" t="shared"/>
        <v>0</v>
      </c>
      <c r="BG21" t="str">
        <f si="31" t="shared"/>
        <v/>
      </c>
      <c r="BH21" t="str">
        <f si="32" t="shared"/>
        <v/>
      </c>
      <c r="BI21" t="str">
        <f si="38" t="shared"/>
        <v/>
      </c>
      <c r="BJ21" t="str">
        <f si="33" t="shared"/>
        <v/>
      </c>
      <c r="BK21" s="25" t="str">
        <f si="39" t="shared"/>
        <v/>
      </c>
    </row>
    <row r="22" spans="1:63">
      <c r="A22" s="1">
        <v>42528</v>
      </c>
      <c r="B22" s="41">
        <f si="20" t="shared"/>
        <v>2</v>
      </c>
      <c r="C22">
        <v>2936.28</v>
      </c>
      <c r="D22">
        <v>2936.35</v>
      </c>
      <c r="E22">
        <v>2932.79</v>
      </c>
      <c r="F22">
        <v>2937.06</v>
      </c>
      <c r="G22">
        <v>2929.79</v>
      </c>
      <c r="H22">
        <v>2937.74</v>
      </c>
      <c r="I22">
        <v>2924.28</v>
      </c>
      <c r="J22">
        <v>942</v>
      </c>
      <c r="K22">
        <v>1103</v>
      </c>
      <c r="L22">
        <v>2931.43</v>
      </c>
      <c r="M22" s="39">
        <v>2930.19</v>
      </c>
      <c r="N22">
        <v>2934.07</v>
      </c>
      <c r="O22">
        <v>2937.65</v>
      </c>
      <c r="P22">
        <v>2929.24</v>
      </c>
      <c r="Q22">
        <v>1338</v>
      </c>
      <c r="R22">
        <v>1410</v>
      </c>
      <c r="U22">
        <v>2937.74</v>
      </c>
      <c r="V22">
        <v>2924.28</v>
      </c>
      <c r="W22" s="40">
        <f si="21" t="shared"/>
        <v>4.5922817236641886E-3</v>
      </c>
      <c r="X22">
        <f si="0" t="shared"/>
        <v>942</v>
      </c>
      <c r="Y22">
        <f si="1" t="shared"/>
        <v>1103</v>
      </c>
      <c r="AA22" s="25">
        <f si="2" t="shared"/>
        <v>4.5840314956337889E-3</v>
      </c>
      <c r="AB22" s="25">
        <f si="22" t="shared"/>
        <v>7.4271174956697268E-4</v>
      </c>
      <c r="AC22" s="25">
        <f si="23" t="shared"/>
        <v>-1.2500406102701812E-3</v>
      </c>
      <c r="AD22" s="25">
        <f si="24" t="shared"/>
        <v>3.3422411133942061E-3</v>
      </c>
      <c r="AE22" s="25">
        <f si="25" t="shared"/>
        <v>4.9710420804326648E-4</v>
      </c>
      <c r="AF22" s="25">
        <f si="26" t="shared"/>
        <v>-4.0951775156211519E-3</v>
      </c>
      <c r="AG22" s="25">
        <f si="3" t="shared"/>
        <v>-7.5293640222700957E-4</v>
      </c>
      <c r="AH22" s="25">
        <f si="27" t="shared"/>
        <v>-1.0224652660047145E-5</v>
      </c>
      <c r="AI22" s="25">
        <f si="4" t="shared"/>
        <v>2.3839404152134427E-5</v>
      </c>
      <c r="AJ22" s="25">
        <f si="5" t="shared"/>
        <v>-1.1892856658227335E-3</v>
      </c>
      <c r="AK22" s="25">
        <f si="6" t="shared"/>
        <v>2.6560696455008671E-4</v>
      </c>
      <c r="AL22" s="25">
        <f si="7" t="shared"/>
        <v>-2.2127259470154136E-3</v>
      </c>
      <c r="AM22" s="25">
        <f si="8" t="shared"/>
        <v>4.5922817236641886E-3</v>
      </c>
      <c r="AN22" s="25">
        <f si="28" t="shared"/>
        <v>2.8669382791849068E-3</v>
      </c>
      <c r="AO22" s="25">
        <f si="9" t="shared"/>
        <v>5.5961047113025264E-4</v>
      </c>
      <c r="AP22" s="40">
        <f si="29" t="shared"/>
        <v>0.89153046062409902</v>
      </c>
      <c r="AQ22" s="40">
        <f si="30" t="shared"/>
        <v>0.72956909361069944</v>
      </c>
      <c r="AR22" s="25">
        <f si="10" t="shared"/>
        <v>-4.2309123365111604E-4</v>
      </c>
      <c r="AS22" s="25">
        <f si="11" t="shared"/>
        <v>9.0017907365824072E-4</v>
      </c>
      <c r="AT22" s="25">
        <f si="12" t="shared"/>
        <v>-7.5293640222700957E-4</v>
      </c>
      <c r="AU22" s="28">
        <f si="13" t="shared"/>
        <v>0.40936106983654791</v>
      </c>
      <c r="AV22" s="28">
        <f si="14" t="shared"/>
        <v>0.57431629013082097</v>
      </c>
      <c r="AW22" s="40">
        <f si="15" t="shared"/>
        <v>0.72734026745915814</v>
      </c>
      <c r="AX22" s="25">
        <f si="16" t="shared"/>
        <v>-7.5293640222700957E-4</v>
      </c>
      <c r="AY22" s="28">
        <f si="17" t="shared"/>
        <v>0.19613670133732611</v>
      </c>
      <c r="AZ22" s="25">
        <f si="18" t="shared"/>
        <v>1.8824515686056283E-3</v>
      </c>
      <c r="BA22" s="25">
        <f si="19" t="shared"/>
        <v>1.647533933062787E-3</v>
      </c>
      <c r="BB22" s="25">
        <f si="34" t="shared"/>
        <v>0.49957734573118268</v>
      </c>
      <c r="BC22" s="25">
        <f si="35" t="shared"/>
        <v>-1.253431773742503E-3</v>
      </c>
      <c r="BD22" s="25">
        <f si="36" t="shared"/>
        <v>-2.3454970591752491E-3</v>
      </c>
      <c r="BE22" s="39">
        <f si="37" t="shared"/>
        <v>1</v>
      </c>
      <c r="BG22">
        <f si="31" t="shared"/>
        <v>1</v>
      </c>
      <c r="BH22" t="str">
        <f si="32" t="shared"/>
        <v/>
      </c>
      <c r="BI22" t="str">
        <f si="38" t="shared"/>
        <v/>
      </c>
      <c r="BJ22" t="str">
        <f si="33" t="shared"/>
        <v/>
      </c>
      <c r="BK22" s="25">
        <f si="39" t="shared"/>
        <v>9.0017907365824072E-4</v>
      </c>
    </row>
    <row r="23" spans="1:63">
      <c r="A23" s="1">
        <v>42529</v>
      </c>
      <c r="B23" s="41">
        <f si="20" t="shared"/>
        <v>3</v>
      </c>
      <c r="C23">
        <v>2932.38</v>
      </c>
      <c r="D23">
        <v>2930.65</v>
      </c>
      <c r="E23">
        <v>2927.76</v>
      </c>
      <c r="F23">
        <v>2927.22</v>
      </c>
      <c r="G23">
        <v>2922.98</v>
      </c>
      <c r="H23">
        <v>2932.38</v>
      </c>
      <c r="I23">
        <v>2908.37</v>
      </c>
      <c r="J23">
        <v>930</v>
      </c>
      <c r="K23">
        <v>1053</v>
      </c>
      <c r="L23">
        <v>2924.14</v>
      </c>
      <c r="M23" s="39">
        <v>2922.06</v>
      </c>
      <c r="N23">
        <v>2927.16</v>
      </c>
      <c r="O23">
        <v>2937.37</v>
      </c>
      <c r="P23">
        <v>2921.49</v>
      </c>
      <c r="Q23">
        <v>1441</v>
      </c>
      <c r="R23">
        <v>1309</v>
      </c>
      <c r="U23">
        <v>2937.37</v>
      </c>
      <c r="V23">
        <v>2908.95</v>
      </c>
      <c r="W23" s="40">
        <f si="21" t="shared"/>
        <v>9.7224318436103969E-3</v>
      </c>
      <c r="X23">
        <f si="0" t="shared"/>
        <v>1441</v>
      </c>
      <c r="Y23">
        <f si="1" t="shared"/>
        <v>1309</v>
      </c>
      <c r="AA23" s="25">
        <f si="2" t="shared"/>
        <v>9.6917861941494873E-3</v>
      </c>
      <c r="AB23" s="25">
        <f si="22" t="shared"/>
        <v>-5.7615765812394932E-4</v>
      </c>
      <c r="AC23" s="25">
        <f si="23" t="shared"/>
        <v>-3.4819534781138175E-3</v>
      </c>
      <c r="AD23" s="25">
        <f si="24" t="shared"/>
        <v>6.2404783654968028E-3</v>
      </c>
      <c r="AE23" s="25">
        <f si="25" t="shared"/>
        <v>1.7002431797271242E-3</v>
      </c>
      <c r="AF23" s="25">
        <f si="26" t="shared"/>
        <v>-8.022188663883335E-3</v>
      </c>
      <c r="AG23" s="25">
        <f si="3" t="shared"/>
        <v>-1.7817102983865454E-3</v>
      </c>
      <c r="AH23" s="25">
        <f si="27" t="shared"/>
        <v>-2.3578679565105904E-3</v>
      </c>
      <c r="AI23" s="25">
        <f si="4" t="shared"/>
        <v>-5.9013856323713123E-4</v>
      </c>
      <c r="AJ23" s="25">
        <f si="5" t="shared"/>
        <v>-1.5767544656507344E-3</v>
      </c>
      <c r="AK23" s="25">
        <f si="6" t="shared"/>
        <v>-1.7612128246995561E-3</v>
      </c>
      <c r="AL23" s="25">
        <f si="7" t="shared"/>
        <v>-3.2107361717285303E-3</v>
      </c>
      <c r="AM23" s="25">
        <f si="8" t="shared"/>
        <v>8.2215932013410351E-3</v>
      </c>
      <c r="AN23" s="25">
        <f si="28" t="shared"/>
        <v>5.4208630645320426E-3</v>
      </c>
      <c r="AO23" s="25">
        <f si="9" t="shared"/>
        <v>3.9677653792581332E-4</v>
      </c>
      <c r="AP23" s="40">
        <f si="29" t="shared"/>
        <v>1</v>
      </c>
      <c r="AQ23" s="40">
        <f si="30" t="shared"/>
        <v>1.0703873386089147</v>
      </c>
      <c r="AR23" s="25">
        <f si="10" t="shared"/>
        <v>-7.1157335970881196E-4</v>
      </c>
      <c r="AS23" s="25">
        <f si="11" t="shared"/>
        <v>1.0322493354162706E-3</v>
      </c>
      <c r="AT23" s="25">
        <f si="12" t="shared"/>
        <v>-1.7817102983865454E-3</v>
      </c>
      <c r="AU23" s="28">
        <f si="13" t="shared"/>
        <v>0.60849645980841294</v>
      </c>
      <c r="AV23" s="28">
        <f si="14" t="shared"/>
        <v>0.35705289672544294</v>
      </c>
      <c r="AW23" s="40">
        <f si="15" t="shared"/>
        <v>0.64074595355383501</v>
      </c>
      <c r="AX23" s="25">
        <f si="16" t="shared"/>
        <v>-1.7817102983865454E-3</v>
      </c>
      <c r="AY23" s="28">
        <f si="17" t="shared"/>
        <v>0.10626319493314476</v>
      </c>
      <c r="AZ23" s="25">
        <f si="18" t="shared"/>
        <v>5.0108570296124606E-3</v>
      </c>
      <c r="BA23" s="25">
        <f si="19" t="shared"/>
        <v>1.9389095864182993E-3</v>
      </c>
      <c r="BB23" s="25">
        <f si="34" t="shared"/>
        <v>0.72734026745915814</v>
      </c>
      <c r="BC23" s="25">
        <f si="35" t="shared"/>
        <v>9.0017907365824072E-4</v>
      </c>
      <c r="BD23" s="25">
        <f si="36" t="shared"/>
        <v>-7.5293640222700957E-4</v>
      </c>
      <c r="BE23" s="39">
        <f si="37" t="shared"/>
        <v>0</v>
      </c>
      <c r="BG23" t="str">
        <f si="31" t="shared"/>
        <v/>
      </c>
      <c r="BH23">
        <f si="32" t="shared"/>
        <v>0.5</v>
      </c>
      <c r="BI23" t="str">
        <f si="38" t="shared"/>
        <v/>
      </c>
      <c r="BJ23" t="str">
        <f si="33" t="shared"/>
        <v/>
      </c>
      <c r="BK23" s="25">
        <f si="39" t="shared"/>
        <v>5.1612466770813528E-4</v>
      </c>
    </row>
    <row r="24" spans="1:63">
      <c r="A24" s="1">
        <v>42534</v>
      </c>
      <c r="B24" s="41">
        <f si="20" t="shared"/>
        <v>1</v>
      </c>
      <c r="C24">
        <v>2897.27</v>
      </c>
      <c r="D24">
        <v>2886.78</v>
      </c>
      <c r="E24">
        <v>2890.31</v>
      </c>
      <c r="F24">
        <v>2898.75</v>
      </c>
      <c r="G24">
        <v>2904.23</v>
      </c>
      <c r="H24">
        <v>2911.16</v>
      </c>
      <c r="I24">
        <v>2886.78</v>
      </c>
      <c r="J24">
        <v>1104</v>
      </c>
      <c r="K24">
        <v>931</v>
      </c>
      <c r="L24">
        <v>2902.72</v>
      </c>
      <c r="M24" s="39">
        <v>2899.36</v>
      </c>
      <c r="N24">
        <v>2833.07</v>
      </c>
      <c r="O24">
        <v>2902.72</v>
      </c>
      <c r="P24">
        <v>2832.51</v>
      </c>
      <c r="Q24">
        <v>1301</v>
      </c>
      <c r="R24">
        <v>1459</v>
      </c>
      <c r="U24">
        <v>2911.16</v>
      </c>
      <c r="V24">
        <v>2832.51</v>
      </c>
      <c r="W24" s="40">
        <f si="21" t="shared"/>
        <v>2.7388382819020989E-2</v>
      </c>
      <c r="X24">
        <f si="0" t="shared"/>
        <v>1104</v>
      </c>
      <c r="Y24">
        <f si="1" t="shared"/>
        <v>1459</v>
      </c>
      <c r="AA24" s="25">
        <f si="2" t="shared"/>
        <v>2.7146244568162316E-2</v>
      </c>
      <c r="AB24" s="25">
        <f si="22" t="shared"/>
        <v>-1.0263755387416876E-2</v>
      </c>
      <c r="AC24" s="25">
        <f si="23" t="shared"/>
        <v>-2.7190697850553922E-2</v>
      </c>
      <c r="AD24" s="25">
        <f si="24" t="shared"/>
        <v>1.9768496846690042E-4</v>
      </c>
      <c r="AE24" s="25">
        <f si="25" t="shared"/>
        <v>4.7827128766435821E-3</v>
      </c>
      <c r="AF24" s="25">
        <f si="26" t="shared"/>
        <v>-2.2605669942377383E-2</v>
      </c>
      <c r="AG24" s="25">
        <f si="3" t="shared"/>
        <v>-2.2407984973910413E-2</v>
      </c>
      <c r="AH24" s="25">
        <f si="27" t="shared"/>
        <v>-3.2671740361327285E-2</v>
      </c>
      <c r="AI24" s="25">
        <f si="4" t="shared"/>
        <v>-3.627220200782811E-3</v>
      </c>
      <c r="AJ24" s="25">
        <f si="5" t="shared"/>
        <v>-2.405151498608038E-3</v>
      </c>
      <c r="AK24" s="25">
        <f si="6" t="shared"/>
        <v>5.1069528130221733E-4</v>
      </c>
      <c r="AL24" s="25">
        <f si="7" t="shared"/>
        <v>2.3993806219342125E-3</v>
      </c>
      <c r="AM24" s="25">
        <f si="8" t="shared"/>
        <v>8.4099330774261936E-3</v>
      </c>
      <c r="AN24" s="25">
        <f si="28" t="shared"/>
        <v>2.4484984080517344E-2</v>
      </c>
      <c r="AO24" s="25">
        <f si="9" t="shared"/>
        <v>-5.2006648379420827E-4</v>
      </c>
      <c r="AP24" s="40">
        <f si="29" t="shared"/>
        <v>0.43027071369975106</v>
      </c>
      <c r="AQ24" s="40">
        <f si="30" t="shared"/>
        <v>1.6562756357670314</v>
      </c>
      <c r="AR24" s="25">
        <f si="10" t="shared"/>
        <v>-1.1582054627315734E-3</v>
      </c>
      <c r="AS24" s="25">
        <f si="11" t="shared"/>
        <v>-2.4287299112050385E-2</v>
      </c>
      <c r="AT24" s="25">
        <f si="12" t="shared"/>
        <v>-2.2407984973910413E-2</v>
      </c>
      <c r="AU24" s="28">
        <f si="13" t="shared"/>
        <v>0.71575061525841122</v>
      </c>
      <c r="AV24" s="28">
        <f si="14" t="shared"/>
        <v>7.9760717846453326E-3</v>
      </c>
      <c r="AW24" s="40">
        <f si="15" t="shared"/>
        <v>7.1201525746973681E-3</v>
      </c>
      <c r="AX24" s="25">
        <f si="16" t="shared"/>
        <v>-2.2407984973910413E-2</v>
      </c>
      <c r="AY24" s="28">
        <f si="17" t="shared"/>
        <v>-0.88556897647806687</v>
      </c>
      <c r="AZ24" s="25">
        <f si="18" t="shared"/>
        <v>6.0266008227169657E-3</v>
      </c>
      <c r="BA24" s="25">
        <f si="19" t="shared"/>
        <v>1.9768496846690042E-4</v>
      </c>
      <c r="BB24" s="25">
        <f si="34" t="shared"/>
        <v>0.64074595355383501</v>
      </c>
      <c r="BC24" s="25">
        <f si="35" t="shared"/>
        <v>1.0322493354162706E-3</v>
      </c>
      <c r="BD24" s="25">
        <f si="36" t="shared"/>
        <v>-1.7817102983865454E-3</v>
      </c>
      <c r="BE24" s="39">
        <f si="37" t="shared"/>
        <v>0</v>
      </c>
      <c r="BG24" t="str">
        <f si="31" t="shared"/>
        <v/>
      </c>
      <c r="BH24" t="str">
        <f si="32" t="shared"/>
        <v/>
      </c>
      <c r="BI24" t="str">
        <f si="38" t="shared"/>
        <v/>
      </c>
      <c r="BJ24" t="str">
        <f si="33" t="shared"/>
        <v/>
      </c>
      <c r="BK24" s="25" t="str">
        <f si="39" t="shared"/>
        <v/>
      </c>
    </row>
    <row r="25" spans="1:63">
      <c r="A25" s="1">
        <v>42535</v>
      </c>
      <c r="B25" s="41">
        <f si="20" t="shared"/>
        <v>2</v>
      </c>
      <c r="C25">
        <v>2824.23</v>
      </c>
      <c r="D25">
        <v>2831.91</v>
      </c>
      <c r="E25">
        <v>2836.57</v>
      </c>
      <c r="F25">
        <v>2826.81</v>
      </c>
      <c r="G25">
        <v>2826</v>
      </c>
      <c r="H25">
        <v>2843.35</v>
      </c>
      <c r="I25">
        <v>2823.05</v>
      </c>
      <c r="J25">
        <v>1009</v>
      </c>
      <c r="K25">
        <v>942</v>
      </c>
      <c r="L25">
        <v>2826.59</v>
      </c>
      <c r="M25" s="39">
        <v>2823.18</v>
      </c>
      <c r="N25">
        <v>2842.19</v>
      </c>
      <c r="O25">
        <v>2842.19</v>
      </c>
      <c r="P25">
        <v>2823.52</v>
      </c>
      <c r="Q25">
        <v>1500</v>
      </c>
      <c r="R25">
        <v>1310</v>
      </c>
      <c r="S25">
        <f>AVERAGE($N5:$N24)</f>
        <v>2864.0172222222227</v>
      </c>
      <c r="T25" t="str">
        <f ref="T25:T56" si="40" t="shared">IF(AVERAGE(N24)&lt;S24,"熊",IF(AVERAGE(N24)&gt;S24,"牛",""))</f>
        <v>牛</v>
      </c>
      <c r="U25">
        <v>2843.35</v>
      </c>
      <c r="V25">
        <v>2823.05</v>
      </c>
      <c r="W25" s="40">
        <f si="21" t="shared"/>
        <v>7.1650737142399867E-3</v>
      </c>
      <c r="X25">
        <f si="0" t="shared"/>
        <v>1009</v>
      </c>
      <c r="Y25">
        <f si="1" t="shared"/>
        <v>942</v>
      </c>
      <c r="AA25" s="25">
        <f si="2" t="shared"/>
        <v>7.1877998604928522E-3</v>
      </c>
      <c r="AB25" s="25">
        <f si="22" t="shared"/>
        <v>-3.1251682586337149E-3</v>
      </c>
      <c r="AC25" s="25">
        <f si="23" t="shared"/>
        <v>-4.0805271481535963E-4</v>
      </c>
      <c r="AD25" s="25">
        <f si="24" t="shared"/>
        <v>6.7570209994245551E-3</v>
      </c>
      <c r="AE25" s="25">
        <f si="25" t="shared"/>
        <v>6.747173409253255E-3</v>
      </c>
      <c r="AF25" s="25">
        <f si="26" t="shared"/>
        <v>-4.1790030498675115E-4</v>
      </c>
      <c r="AG25" s="25">
        <f si="3" t="shared"/>
        <v>6.3391206944378225E-3</v>
      </c>
      <c r="AH25" s="25">
        <f si="27" t="shared"/>
        <v>3.2139524358042017E-3</v>
      </c>
      <c r="AI25" s="25">
        <f si="4" t="shared"/>
        <v>2.7156345917141458E-3</v>
      </c>
      <c r="AJ25" s="25">
        <f si="5" t="shared"/>
        <v>4.3598147069452012E-3</v>
      </c>
      <c r="AK25" s="25">
        <f si="6" t="shared"/>
        <v>9.1310632352947351E-4</v>
      </c>
      <c r="AL25" s="25">
        <f si="7" t="shared"/>
        <v>6.265231885775309E-4</v>
      </c>
      <c r="AM25" s="25">
        <f si="8" t="shared"/>
        <v>7.1650737142399867E-3</v>
      </c>
      <c r="AN25" s="25">
        <f si="28" t="shared"/>
        <v>6.5905482554099891E-3</v>
      </c>
      <c r="AO25" s="25">
        <f si="9" t="shared"/>
        <v>2.0875386403147928E-4</v>
      </c>
      <c r="AP25" s="40">
        <f si="29" t="shared"/>
        <v>5.8128078817726705E-2</v>
      </c>
      <c r="AQ25" s="40">
        <f si="30" t="shared"/>
        <v>0.49359605911330623</v>
      </c>
      <c r="AR25" s="25">
        <f si="10" t="shared"/>
        <v>-1.2071289323553728E-3</v>
      </c>
      <c r="AS25" s="25">
        <f si="11" t="shared"/>
        <v>5.5038436418288492E-3</v>
      </c>
      <c r="AT25" s="25">
        <f si="12" t="shared"/>
        <v>6.3391206944378225E-3</v>
      </c>
      <c r="AU25" s="28">
        <f si="13" t="shared"/>
        <v>0.14532019704432797</v>
      </c>
      <c r="AV25" s="28">
        <f si="14" t="shared"/>
        <v>1</v>
      </c>
      <c r="AW25" s="40">
        <f si="15" t="shared"/>
        <v>0.94285714285714928</v>
      </c>
      <c r="AX25" s="25">
        <f si="16" t="shared"/>
        <v>6.3391206944378225E-3</v>
      </c>
      <c r="AY25" s="28">
        <f si="17" t="shared"/>
        <v>0.76847290640394672</v>
      </c>
      <c r="AZ25" s="25">
        <f si="18" t="shared"/>
        <v>1.0444234935643652E-3</v>
      </c>
      <c r="BA25" s="25">
        <f si="19" t="shared"/>
        <v>6.5905482554099891E-3</v>
      </c>
      <c r="BB25" s="25">
        <f si="34" t="shared"/>
        <v>7.1201525746973681E-3</v>
      </c>
      <c r="BC25" s="25">
        <f si="35" t="shared"/>
        <v>-2.4287299112050385E-2</v>
      </c>
      <c r="BD25" s="25">
        <f si="36" t="shared"/>
        <v>-2.2407984973910413E-2</v>
      </c>
      <c r="BE25" s="39">
        <f si="37" t="shared"/>
        <v>1</v>
      </c>
      <c r="BG25">
        <f si="31" t="shared"/>
        <v>1</v>
      </c>
      <c r="BH25" t="str">
        <f si="32" t="shared"/>
        <v/>
      </c>
      <c r="BI25" t="str">
        <f si="38" t="shared"/>
        <v/>
      </c>
      <c r="BJ25" t="str">
        <f si="33" t="shared"/>
        <v/>
      </c>
      <c r="BK25" s="25">
        <f si="39" t="shared"/>
        <v>5.5038436418288492E-3</v>
      </c>
    </row>
    <row r="26" spans="1:63">
      <c r="A26" s="1">
        <v>42536</v>
      </c>
      <c r="B26" s="41">
        <f si="20" t="shared"/>
        <v>3</v>
      </c>
      <c r="C26">
        <v>2814.69</v>
      </c>
      <c r="D26">
        <v>2813.95</v>
      </c>
      <c r="E26">
        <v>2826.27</v>
      </c>
      <c r="F26">
        <v>2833.19</v>
      </c>
      <c r="G26">
        <v>2885.78</v>
      </c>
      <c r="H26">
        <v>2892.73</v>
      </c>
      <c r="I26">
        <v>2811.78</v>
      </c>
      <c r="J26">
        <v>1121</v>
      </c>
      <c r="K26">
        <v>931</v>
      </c>
      <c r="L26">
        <v>2887.45</v>
      </c>
      <c r="M26" s="39">
        <v>2883.69</v>
      </c>
      <c r="N26">
        <v>2887.21</v>
      </c>
      <c r="O26">
        <v>2894.26</v>
      </c>
      <c r="P26">
        <v>2878.43</v>
      </c>
      <c r="Q26">
        <v>1402</v>
      </c>
      <c r="R26">
        <v>1314</v>
      </c>
      <c r="S26">
        <f ref="S26:S89" si="41" t="shared">AVERAGE($N6:$N25)</f>
        <v>2862.8684210526321</v>
      </c>
      <c r="T26" t="str">
        <f si="40" t="shared"/>
        <v>熊</v>
      </c>
      <c r="U26">
        <v>2894.26</v>
      </c>
      <c r="V26">
        <v>2811.78</v>
      </c>
      <c r="W26" s="40">
        <f si="21" t="shared"/>
        <v>2.8911730467330875E-2</v>
      </c>
      <c r="X26">
        <f si="0" t="shared"/>
        <v>1402</v>
      </c>
      <c r="Y26">
        <f si="1" t="shared"/>
        <v>931</v>
      </c>
      <c r="AA26" s="25">
        <f si="2" t="shared"/>
        <v>2.930340463781092E-2</v>
      </c>
      <c r="AB26" s="25">
        <f si="22" t="shared"/>
        <v>-9.7227505745972921E-3</v>
      </c>
      <c r="AC26" s="25">
        <f si="23" t="shared"/>
        <v>-2.4388273205183252E-3</v>
      </c>
      <c r="AD26" s="25">
        <f si="24" t="shared"/>
        <v>2.6472903146812558E-2</v>
      </c>
      <c r="AE26" s="25">
        <f si="25" t="shared"/>
        <v>2.7877334030677287E-2</v>
      </c>
      <c r="AF26" s="25">
        <f si="26" t="shared"/>
        <v>-1.0343964366534987E-3</v>
      </c>
      <c r="AG26" s="25">
        <f si="3" t="shared"/>
        <v>2.5438506710158851E-2</v>
      </c>
      <c r="AH26" s="25">
        <f si="27" t="shared"/>
        <v>1.5715756135561542E-2</v>
      </c>
      <c r="AI26" s="25">
        <f si="4" t="shared"/>
        <v>-2.6294096060991255E-4</v>
      </c>
      <c r="AJ26" s="25">
        <f si="5" t="shared"/>
        <v>4.1056899062218615E-3</v>
      </c>
      <c r="AK26" s="25">
        <f si="6" t="shared"/>
        <v>6.5511541196403497E-3</v>
      </c>
      <c r="AL26" s="25">
        <f si="7" t="shared"/>
        <v>2.4943096176190619E-2</v>
      </c>
      <c r="AM26" s="25">
        <f si="8" t="shared"/>
        <v>2.8382958157149158E-2</v>
      </c>
      <c r="AN26" s="25">
        <f si="28" t="shared"/>
        <v>5.4844586075372525E-3</v>
      </c>
      <c r="AO26" s="25">
        <f si="9" t="shared"/>
        <v>5.7853231088261911E-4</v>
      </c>
      <c r="AP26" s="40">
        <f si="29" t="shared"/>
        <v>3.5948116121060671E-2</v>
      </c>
      <c r="AQ26" s="40">
        <f si="30" t="shared"/>
        <v>0.37566399011735546</v>
      </c>
      <c r="AR26" s="25">
        <f si="10" t="shared"/>
        <v>-1.303035633170913E-3</v>
      </c>
      <c r="AS26" s="25">
        <f si="11" t="shared"/>
        <v>-8.3121776914342043E-5</v>
      </c>
      <c r="AT26" s="25">
        <f si="12" t="shared"/>
        <v>2.5438506710158851E-2</v>
      </c>
      <c r="AU26" s="28">
        <f si="13" t="shared"/>
        <v>0.91414453366275683</v>
      </c>
      <c r="AV26" s="28">
        <f si="14" t="shared"/>
        <v>0.55464308275426333</v>
      </c>
      <c r="AW26" s="40">
        <f si="15" t="shared"/>
        <v>0.91452473326866901</v>
      </c>
      <c r="AX26" s="25">
        <f si="16" t="shared"/>
        <v>2.5438506710158851E-2</v>
      </c>
      <c r="AY26" s="28">
        <f si="17" t="shared"/>
        <v>-2.9097963142553549E-3</v>
      </c>
      <c r="AZ26" s="25">
        <f si="18" t="shared"/>
        <v>2.5977492612844159E-2</v>
      </c>
      <c r="BA26" s="25">
        <f si="19" t="shared"/>
        <v>3.0456312870188848E-3</v>
      </c>
      <c r="BB26" s="25">
        <f si="34" t="shared"/>
        <v>0.94285714285714928</v>
      </c>
      <c r="BC26" s="25">
        <f si="35" t="shared"/>
        <v>5.5038436418288492E-3</v>
      </c>
      <c r="BD26" s="25">
        <f si="36" t="shared"/>
        <v>6.3391206944378225E-3</v>
      </c>
      <c r="BE26" s="39">
        <f si="37" t="shared"/>
        <v>0</v>
      </c>
      <c r="BG26" t="str">
        <f si="31" t="shared"/>
        <v/>
      </c>
      <c r="BH26">
        <f si="32" t="shared"/>
        <v>0</v>
      </c>
      <c r="BI26" t="str">
        <f si="38" t="shared"/>
        <v/>
      </c>
      <c r="BJ26" t="str">
        <f si="33" t="shared"/>
        <v/>
      </c>
      <c r="BK26" s="25" t="str">
        <f si="39" t="shared"/>
        <v/>
      </c>
    </row>
    <row r="27" spans="1:63">
      <c r="A27" s="1">
        <v>42537</v>
      </c>
      <c r="B27" s="41">
        <f si="20" t="shared"/>
        <v>4</v>
      </c>
      <c r="C27">
        <v>2878.4</v>
      </c>
      <c r="D27">
        <v>2878.68</v>
      </c>
      <c r="E27">
        <v>2883.13</v>
      </c>
      <c r="F27">
        <v>2877.5</v>
      </c>
      <c r="G27">
        <v>2887.09</v>
      </c>
      <c r="H27">
        <v>2887.09</v>
      </c>
      <c r="I27">
        <v>2870.13</v>
      </c>
      <c r="J27">
        <v>1129</v>
      </c>
      <c r="K27">
        <v>1034</v>
      </c>
      <c r="L27">
        <v>2887.04</v>
      </c>
      <c r="M27" s="39">
        <v>2881.94</v>
      </c>
      <c r="N27">
        <v>2872.82</v>
      </c>
      <c r="O27">
        <v>2887.04</v>
      </c>
      <c r="P27">
        <v>2865.75</v>
      </c>
      <c r="Q27">
        <v>1301</v>
      </c>
      <c r="R27">
        <v>1447</v>
      </c>
      <c r="S27">
        <f si="41" t="shared"/>
        <v>2864.0855000000001</v>
      </c>
      <c r="T27" t="str">
        <f si="40" t="shared"/>
        <v>牛</v>
      </c>
      <c r="U27">
        <v>2887.74</v>
      </c>
      <c r="V27">
        <v>2865.75</v>
      </c>
      <c r="W27" s="40">
        <f si="21" t="shared"/>
        <v>7.6440932640299587E-3</v>
      </c>
      <c r="X27">
        <f si="0" t="shared"/>
        <v>1301</v>
      </c>
      <c r="Y27">
        <f si="1" t="shared"/>
        <v>1447</v>
      </c>
      <c r="AA27" s="25">
        <f si="2" t="shared"/>
        <v>7.639660922734777E-3</v>
      </c>
      <c r="AB27" s="25">
        <f si="22" t="shared"/>
        <v>-3.0560536896259631E-3</v>
      </c>
      <c r="AC27" s="25">
        <f si="23" t="shared"/>
        <v>-5.1800635224423458E-3</v>
      </c>
      <c r="AD27" s="25">
        <f si="24" t="shared"/>
        <v>2.4640297415875981E-3</v>
      </c>
      <c r="AE27" s="25">
        <f si="25" t="shared"/>
        <v>3.2396050628804556E-3</v>
      </c>
      <c r="AF27" s="25">
        <f si="26" t="shared"/>
        <v>-4.4044882011496185E-3</v>
      </c>
      <c r="AG27" s="25">
        <f si="3" t="shared"/>
        <v>-1.9404584595620132E-3</v>
      </c>
      <c r="AH27" s="25">
        <f si="27" t="shared"/>
        <v>-4.9965121491879153E-3</v>
      </c>
      <c r="AI27" s="25">
        <f si="4" t="shared"/>
        <v>9.7271533562421646E-5</v>
      </c>
      <c r="AJ27" s="25">
        <f si="5" t="shared"/>
        <v>1.6419253436644765E-3</v>
      </c>
      <c r="AK27" s="25">
        <f si="6" t="shared"/>
        <v>-3.127226002309469E-4</v>
      </c>
      <c r="AL27" s="25">
        <f si="7" t="shared"/>
        <v>3.0144902100641244E-3</v>
      </c>
      <c r="AM27" s="25">
        <f si="8" t="shared"/>
        <v>5.8917495112589527E-3</v>
      </c>
      <c r="AN27" s="25">
        <f si="28" t="shared"/>
        <v>7.4016597848573316E-3</v>
      </c>
      <c r="AO27" s="25">
        <f si="9" t="shared"/>
        <v>-1.7318626356293067E-5</v>
      </c>
      <c r="AP27" s="40">
        <f si="29" t="shared"/>
        <v>0.48761792452829977</v>
      </c>
      <c r="AQ27" s="40">
        <f si="30" t="shared"/>
        <v>1.0070754716981067</v>
      </c>
      <c r="AR27" s="25">
        <f si="10" t="shared"/>
        <v>-1.7680773130055161E-3</v>
      </c>
      <c r="AS27" s="25">
        <f si="11" t="shared"/>
        <v>-4.9376300432697317E-3</v>
      </c>
      <c r="AT27" s="25">
        <f si="12" t="shared"/>
        <v>-1.9404584595620132E-3</v>
      </c>
      <c r="AU27" s="28">
        <f si="13" t="shared"/>
        <v>1</v>
      </c>
      <c r="AV27" s="28">
        <f si="14" t="shared"/>
        <v>0.33208078910287347</v>
      </c>
      <c r="AW27" s="40">
        <f si="15" t="shared"/>
        <v>0.32150977717145218</v>
      </c>
      <c r="AX27" s="25">
        <f si="16" t="shared"/>
        <v>-1.9404584595620132E-3</v>
      </c>
      <c r="AY27" s="28">
        <f si="17" t="shared"/>
        <v>-0.64665757162346249</v>
      </c>
      <c r="AZ27" s="25">
        <f si="18" t="shared"/>
        <v>5.8917495112589527E-3</v>
      </c>
      <c r="BA27" s="25">
        <f si="19" t="shared"/>
        <v>2.4640297415875981E-3</v>
      </c>
      <c r="BB27" s="25">
        <f si="34" t="shared"/>
        <v>0.91452473326866901</v>
      </c>
      <c r="BC27" s="25">
        <f si="35" t="shared"/>
        <v>-8.3121776914342043E-5</v>
      </c>
      <c r="BD27" s="25">
        <f si="36" t="shared"/>
        <v>2.5438506710158851E-2</v>
      </c>
      <c r="BE27" s="39">
        <f si="37" t="shared"/>
        <v>1</v>
      </c>
      <c r="BG27" t="str">
        <f si="31" t="shared"/>
        <v/>
      </c>
      <c r="BH27" t="str">
        <f si="32" t="shared"/>
        <v/>
      </c>
      <c r="BI27">
        <f si="38" t="shared"/>
        <v>-0.5</v>
      </c>
      <c r="BJ27" t="str">
        <f si="33" t="shared"/>
        <v/>
      </c>
      <c r="BK27" s="25">
        <f si="39" t="shared"/>
        <v>2.4688150216348658E-3</v>
      </c>
    </row>
    <row r="28" spans="1:63">
      <c r="A28" s="1">
        <v>42538</v>
      </c>
      <c r="B28" s="41">
        <f si="20" t="shared"/>
        <v>5</v>
      </c>
      <c r="C28">
        <v>2873.01</v>
      </c>
      <c r="D28">
        <v>2878.2</v>
      </c>
      <c r="E28">
        <v>2883.73</v>
      </c>
      <c r="F28">
        <v>2884.23</v>
      </c>
      <c r="G28">
        <v>2892.58</v>
      </c>
      <c r="H28">
        <v>2899.91</v>
      </c>
      <c r="I28">
        <v>2873.01</v>
      </c>
      <c r="J28">
        <v>1004</v>
      </c>
      <c r="K28">
        <v>930</v>
      </c>
      <c r="L28">
        <v>2894.97</v>
      </c>
      <c r="M28" s="39">
        <v>2894.78</v>
      </c>
      <c r="N28">
        <v>2885.1</v>
      </c>
      <c r="O28">
        <v>2899.61</v>
      </c>
      <c r="P28">
        <v>2872.73</v>
      </c>
      <c r="Q28">
        <v>1320</v>
      </c>
      <c r="R28">
        <v>1422</v>
      </c>
      <c r="S28">
        <f si="41" t="shared"/>
        <v>2865.5425</v>
      </c>
      <c r="T28" t="str">
        <f si="40" t="shared"/>
        <v>牛</v>
      </c>
      <c r="U28">
        <v>2899.61</v>
      </c>
      <c r="V28">
        <v>2872.73</v>
      </c>
      <c r="W28" s="40">
        <f si="21" t="shared"/>
        <v>9.3134480290568561E-3</v>
      </c>
      <c r="X28">
        <f si="0" t="shared"/>
        <v>1320</v>
      </c>
      <c r="Y28">
        <f si="1" t="shared"/>
        <v>1422</v>
      </c>
      <c r="AA28" s="25">
        <f si="2" t="shared"/>
        <v>9.3560412250566858E-3</v>
      </c>
      <c r="AB28" s="25">
        <f si="22" t="shared"/>
        <v>6.6134918739186604E-5</v>
      </c>
      <c r="AC28" s="25">
        <f si="23" t="shared"/>
        <v>-5.0166837857819856E-3</v>
      </c>
      <c r="AD28" s="25">
        <f si="24" t="shared"/>
        <v>4.2967642432749685E-3</v>
      </c>
      <c r="AE28" s="25">
        <f si="25" t="shared"/>
        <v>9.2159845168820753E-3</v>
      </c>
      <c r="AF28" s="25">
        <f si="26" t="shared"/>
        <v>-9.7463512174930043E-5</v>
      </c>
      <c r="AG28" s="25">
        <f si="3" t="shared"/>
        <v>4.199300731100042E-3</v>
      </c>
      <c r="AH28" s="25">
        <f si="27" t="shared"/>
        <v>4.2654356498391752E-3</v>
      </c>
      <c r="AI28" s="25">
        <f si="4" t="shared"/>
        <v>1.8048380806274028E-3</v>
      </c>
      <c r="AJ28" s="25">
        <f si="5" t="shared"/>
        <v>3.7243343945100637E-3</v>
      </c>
      <c r="AK28" s="25">
        <f si="6" t="shared"/>
        <v>3.8977059162446643E-3</v>
      </c>
      <c r="AL28" s="25">
        <f si="7" t="shared"/>
        <v>6.7885767654405228E-3</v>
      </c>
      <c r="AM28" s="25">
        <f si="8" t="shared"/>
        <v>9.3194413547814797E-3</v>
      </c>
      <c r="AN28" s="25">
        <f si="28" t="shared"/>
        <v>9.3134480290568561E-3</v>
      </c>
      <c r="AO28" s="25">
        <f si="9" t="shared"/>
        <v>8.259108382154671E-4</v>
      </c>
      <c r="AP28" s="40">
        <f si="29" t="shared"/>
        <v>0</v>
      </c>
      <c r="AQ28" s="40">
        <f si="30" t="shared"/>
        <v>-7.0631970260244294E-3</v>
      </c>
      <c r="AR28" s="25">
        <f si="10" t="shared"/>
        <v>-6.5633231164642685E-5</v>
      </c>
      <c r="AS28" s="25">
        <f si="11" t="shared"/>
        <v>-3.4151868725561529E-3</v>
      </c>
      <c r="AT28" s="25">
        <f si="12" t="shared"/>
        <v>4.199300731100042E-3</v>
      </c>
      <c r="AU28" s="28">
        <f si="13" t="shared"/>
        <v>0.72750929368029638</v>
      </c>
      <c r="AV28" s="28">
        <f si="14" t="shared"/>
        <v>0.46019345238094644</v>
      </c>
      <c r="AW28" s="40">
        <f si="15" t="shared"/>
        <v>0.46019345238094644</v>
      </c>
      <c r="AX28" s="25">
        <f si="16" t="shared"/>
        <v>4.199300731100042E-3</v>
      </c>
      <c r="AY28" s="28">
        <f si="17" t="shared"/>
        <v>-0.36718749999999445</v>
      </c>
      <c r="AZ28" s="25">
        <f si="18" t="shared"/>
        <v>6.7885767654405228E-3</v>
      </c>
      <c r="BA28" s="25">
        <f si="19" t="shared"/>
        <v>4.2967642432749685E-3</v>
      </c>
      <c r="BB28" s="25">
        <f si="34" t="shared"/>
        <v>0.32150977717145218</v>
      </c>
      <c r="BC28" s="25">
        <f si="35" t="shared"/>
        <v>-4.9376300432697317E-3</v>
      </c>
      <c r="BD28" s="25">
        <f si="36" t="shared"/>
        <v>-1.9404584595620132E-3</v>
      </c>
      <c r="BE28" s="39">
        <f si="37" t="shared"/>
        <v>1</v>
      </c>
      <c r="BG28" t="str">
        <f si="31" t="shared"/>
        <v/>
      </c>
      <c r="BH28" t="str">
        <f si="32" t="shared"/>
        <v/>
      </c>
      <c r="BI28" t="str">
        <f si="38" t="shared"/>
        <v/>
      </c>
      <c r="BJ28">
        <f si="33" t="shared"/>
        <v>1</v>
      </c>
      <c r="BK28" s="25">
        <f si="39" t="shared"/>
        <v>-3.4151868725561529E-3</v>
      </c>
    </row>
    <row r="29" spans="1:63">
      <c r="A29" s="1">
        <v>42541</v>
      </c>
      <c r="B29" s="41">
        <f si="20" t="shared"/>
        <v>1</v>
      </c>
      <c r="C29">
        <v>2887.64</v>
      </c>
      <c r="D29">
        <v>2890.17</v>
      </c>
      <c r="E29">
        <v>2883.56</v>
      </c>
      <c r="F29">
        <v>2884.25</v>
      </c>
      <c r="G29">
        <v>2880.08</v>
      </c>
      <c r="H29">
        <v>2890.17</v>
      </c>
      <c r="I29">
        <v>2864.26</v>
      </c>
      <c r="J29">
        <v>931</v>
      </c>
      <c r="K29">
        <v>1013</v>
      </c>
      <c r="L29">
        <v>2881.52</v>
      </c>
      <c r="M29" s="39">
        <v>2879.54</v>
      </c>
      <c r="N29">
        <v>2888.81</v>
      </c>
      <c r="O29">
        <v>2891.05</v>
      </c>
      <c r="P29">
        <v>2876.79</v>
      </c>
      <c r="Q29">
        <v>1442</v>
      </c>
      <c r="R29">
        <v>1355</v>
      </c>
      <c r="S29">
        <f si="41" t="shared"/>
        <v>2869.4219999999996</v>
      </c>
      <c r="T29" t="str">
        <f si="40" t="shared"/>
        <v>牛</v>
      </c>
      <c r="U29">
        <v>2891.05</v>
      </c>
      <c r="V29">
        <v>2864.26</v>
      </c>
      <c r="W29" s="40">
        <f si="21" t="shared"/>
        <v>9.3097308374091876E-3</v>
      </c>
      <c r="X29">
        <f si="0" t="shared"/>
        <v>1442</v>
      </c>
      <c r="Y29">
        <f si="1" t="shared"/>
        <v>1013</v>
      </c>
      <c r="AA29" s="25">
        <f si="2" t="shared"/>
        <v>9.2774722610851641E-3</v>
      </c>
      <c r="AB29" s="25">
        <f si="22" t="shared"/>
        <v>8.7999811663569503E-4</v>
      </c>
      <c r="AC29" s="25">
        <f si="23" t="shared"/>
        <v>-7.7510531817286934E-4</v>
      </c>
      <c r="AD29" s="25">
        <f si="24" t="shared"/>
        <v>8.5346255192364166E-3</v>
      </c>
      <c r="AE29" s="25">
        <f si="25" t="shared"/>
        <v>1.1801984172216016E-3</v>
      </c>
      <c r="AF29" s="25">
        <f si="26" t="shared"/>
        <v>-8.1295324201877336E-3</v>
      </c>
      <c r="AG29" s="25">
        <f si="3" t="shared"/>
        <v>4.050930990487715E-4</v>
      </c>
      <c r="AH29" s="25">
        <f si="27" t="shared"/>
        <v>1.2850912156843514E-3</v>
      </c>
      <c r="AI29" s="25">
        <f si="4" t="shared"/>
        <v>8.7576440267223595E-4</v>
      </c>
      <c r="AJ29" s="25">
        <f si="5" t="shared"/>
        <v>-1.4139176184208757E-3</v>
      </c>
      <c r="AK29" s="25">
        <f si="6" t="shared"/>
        <v>-1.1746586957824586E-3</v>
      </c>
      <c r="AL29" s="25">
        <f si="7" t="shared"/>
        <v>-2.6214879812074265E-3</v>
      </c>
      <c r="AM29" s="25">
        <f si="8" t="shared"/>
        <v>9.0052968228597971E-3</v>
      </c>
      <c r="AN29" s="25">
        <f si="28" t="shared"/>
        <v>4.9446687336818576E-3</v>
      </c>
      <c r="AO29" s="25">
        <f si="9" t="shared"/>
        <v>4.9986116008866334E-4</v>
      </c>
      <c r="AP29" s="40">
        <f si="29" t="shared"/>
        <v>0.90235430335776867</v>
      </c>
      <c r="AQ29" s="40">
        <f si="30" t="shared"/>
        <v>0.80432265534541902</v>
      </c>
      <c r="AR29" s="25">
        <f si="10" t="shared"/>
        <v>-6.8737353124585007E-4</v>
      </c>
      <c r="AS29" s="25">
        <f si="11" t="shared"/>
        <v>2.5267199201675149E-3</v>
      </c>
      <c r="AT29" s="25">
        <f si="12" t="shared"/>
        <v>4.050930990487715E-4</v>
      </c>
      <c r="AU29" s="28">
        <f si="13" t="shared"/>
        <v>0.61057506754148194</v>
      </c>
      <c r="AV29" s="28">
        <f si="14" t="shared"/>
        <v>0.8429172510518792</v>
      </c>
      <c r="AW29" s="40">
        <f si="15" t="shared"/>
        <v>0.91638671145949091</v>
      </c>
      <c r="AX29" s="25">
        <f si="16" t="shared"/>
        <v>4.050930990487715E-4</v>
      </c>
      <c r="AY29" s="28">
        <f si="17" t="shared"/>
        <v>0.2721164613661804</v>
      </c>
      <c r="AZ29" s="25">
        <f si="18" t="shared"/>
        <v>5.5080444389801874E-3</v>
      </c>
      <c r="BA29" s="25">
        <f si="19" t="shared"/>
        <v>4.169563415508973E-3</v>
      </c>
      <c r="BB29" s="25">
        <f si="34" t="shared"/>
        <v>0.46019345238094644</v>
      </c>
      <c r="BC29" s="25">
        <f si="35" t="shared"/>
        <v>-3.4151868725561529E-3</v>
      </c>
      <c r="BD29" s="25">
        <f si="36" t="shared"/>
        <v>4.199300731100042E-3</v>
      </c>
      <c r="BE29" s="39">
        <f si="37" t="shared"/>
        <v>1</v>
      </c>
      <c r="BG29" t="str">
        <f si="31" t="shared"/>
        <v/>
      </c>
      <c r="BH29" t="str">
        <f si="32" t="shared"/>
        <v/>
      </c>
      <c r="BI29" t="str">
        <f si="38" t="shared"/>
        <v/>
      </c>
      <c r="BJ29" t="str">
        <f si="33" t="shared"/>
        <v/>
      </c>
      <c r="BK29" s="25" t="str">
        <f si="39" t="shared"/>
        <v/>
      </c>
    </row>
    <row r="30" spans="1:63">
      <c r="A30" s="1">
        <v>42542</v>
      </c>
      <c r="B30" s="41">
        <f si="20" t="shared"/>
        <v>2</v>
      </c>
      <c r="C30">
        <v>2898.38</v>
      </c>
      <c r="D30">
        <v>2904.55</v>
      </c>
      <c r="E30">
        <v>2899.88</v>
      </c>
      <c r="F30">
        <v>2897.69</v>
      </c>
      <c r="G30">
        <v>2896.29</v>
      </c>
      <c r="H30">
        <v>2919.3</v>
      </c>
      <c r="I30">
        <v>2895.42</v>
      </c>
      <c r="J30">
        <v>1001</v>
      </c>
      <c r="K30">
        <v>941</v>
      </c>
      <c r="L30">
        <v>2895.96</v>
      </c>
      <c r="M30" s="39">
        <v>2895.37</v>
      </c>
      <c r="N30">
        <v>2878.56</v>
      </c>
      <c r="O30">
        <v>2898.24</v>
      </c>
      <c r="P30">
        <v>2869.79</v>
      </c>
      <c r="Q30">
        <v>1405</v>
      </c>
      <c r="R30">
        <v>1451</v>
      </c>
      <c r="S30">
        <f si="41" t="shared"/>
        <v>2873.5169999999998</v>
      </c>
      <c r="T30" t="str">
        <f si="40" t="shared"/>
        <v>牛</v>
      </c>
      <c r="U30">
        <v>2919.3</v>
      </c>
      <c r="V30">
        <v>2869.79</v>
      </c>
      <c r="W30" s="40">
        <f si="21" t="shared"/>
        <v>1.7105005151202269E-2</v>
      </c>
      <c r="X30">
        <f si="0" t="shared"/>
        <v>1001</v>
      </c>
      <c r="Y30">
        <f si="1" t="shared"/>
        <v>1451</v>
      </c>
      <c r="AA30" s="25">
        <f si="2" t="shared"/>
        <v>1.7081956127215969E-2</v>
      </c>
      <c r="AB30" s="25">
        <f si="22" t="shared"/>
        <v>3.3073075960111794E-3</v>
      </c>
      <c r="AC30" s="25">
        <f si="23" t="shared"/>
        <v>-1.4053692407743795E-2</v>
      </c>
      <c r="AD30" s="25">
        <f si="24" t="shared"/>
        <v>3.0513127434583518E-3</v>
      </c>
      <c r="AE30" s="25">
        <f si="25" t="shared"/>
        <v>7.1919012978118322E-3</v>
      </c>
      <c r="AF30" s="25">
        <f si="26" t="shared"/>
        <v>-9.9131038533903509E-3</v>
      </c>
      <c r="AG30" s="25">
        <f si="3" t="shared"/>
        <v>-6.8617911099319974E-3</v>
      </c>
      <c r="AH30" s="25">
        <f si="27" t="shared"/>
        <v>-3.5544835139209112E-3</v>
      </c>
      <c r="AI30" s="25">
        <f si="4" t="shared"/>
        <v>2.1265127530715276E-3</v>
      </c>
      <c r="AJ30" s="25">
        <f si="5" t="shared"/>
        <v>5.1739660983195863E-4</v>
      </c>
      <c r="AK30" s="25">
        <f si="6" t="shared"/>
        <v>-2.3809236370837377E-4</v>
      </c>
      <c r="AL30" s="25">
        <f si="7" t="shared"/>
        <v>-7.2135258457430777E-4</v>
      </c>
      <c r="AM30" s="25">
        <f si="8" t="shared"/>
        <v>8.2136832915049585E-3</v>
      </c>
      <c r="AN30" s="25">
        <f si="28" t="shared"/>
        <v>9.8647998417327239E-3</v>
      </c>
      <c r="AO30" s="25">
        <f si="9" t="shared"/>
        <v>-1.139453581447937E-4</v>
      </c>
      <c r="AP30" s="40">
        <f si="29" t="shared"/>
        <v>0.12395309882747164</v>
      </c>
      <c r="AQ30" s="40">
        <f si="30" t="shared"/>
        <v>-0.27680067001675451</v>
      </c>
      <c r="AR30" s="25">
        <f si="10" t="shared"/>
        <v>-2.0375285194980305E-4</v>
      </c>
      <c r="AS30" s="25">
        <f si="11" t="shared"/>
        <v>-6.0264931672128494E-3</v>
      </c>
      <c r="AT30" s="25">
        <f si="12" t="shared"/>
        <v>-6.8617911099319974E-3</v>
      </c>
      <c r="AU30" s="28">
        <f si="13" t="shared"/>
        <v>3.6432160804015366E-2</v>
      </c>
      <c r="AV30" s="28">
        <f si="14" t="shared"/>
        <v>0.30826010544815596</v>
      </c>
      <c r="AW30" s="40">
        <f si="15" t="shared"/>
        <v>0.1771359321349211</v>
      </c>
      <c r="AX30" s="25">
        <f si="16" t="shared"/>
        <v>-6.8617911099319974E-3</v>
      </c>
      <c r="AY30" s="28">
        <f si="17" t="shared"/>
        <v>-0.35144415269642526</v>
      </c>
      <c r="AZ30" s="25">
        <f si="18" t="shared"/>
        <v>3.0042940911881934E-4</v>
      </c>
      <c r="BA30" s="25">
        <f si="19" t="shared"/>
        <v>3.0513127434583518E-3</v>
      </c>
      <c r="BB30" s="25">
        <f si="34" t="shared"/>
        <v>0.91638671145949091</v>
      </c>
      <c r="BC30" s="25">
        <f si="35" t="shared"/>
        <v>2.5267199201675149E-3</v>
      </c>
      <c r="BD30" s="25">
        <f si="36" t="shared"/>
        <v>4.050930990487715E-4</v>
      </c>
      <c r="BE30" s="39">
        <f si="37" t="shared"/>
        <v>0</v>
      </c>
      <c r="BG30">
        <f si="31" t="shared"/>
        <v>0</v>
      </c>
      <c r="BH30" t="str">
        <f si="32" t="shared"/>
        <v/>
      </c>
      <c r="BI30" t="str">
        <f si="38" t="shared"/>
        <v/>
      </c>
      <c r="BJ30" t="str">
        <f si="33" t="shared"/>
        <v/>
      </c>
      <c r="BK30" s="25" t="str">
        <f si="39" t="shared"/>
        <v/>
      </c>
    </row>
    <row r="31" spans="1:63">
      <c r="A31" s="1">
        <v>42543</v>
      </c>
      <c r="B31" s="41">
        <f si="20" t="shared"/>
        <v>3</v>
      </c>
      <c r="C31">
        <v>2872.73</v>
      </c>
      <c r="D31">
        <v>2871.33</v>
      </c>
      <c r="E31">
        <v>2878.7</v>
      </c>
      <c r="F31">
        <v>2871.87</v>
      </c>
      <c r="G31">
        <v>2891.39</v>
      </c>
      <c r="H31">
        <v>2894.4</v>
      </c>
      <c r="I31">
        <v>2869.98</v>
      </c>
      <c r="J31">
        <v>1118</v>
      </c>
      <c r="K31">
        <v>942</v>
      </c>
      <c r="L31">
        <v>2890.8</v>
      </c>
      <c r="M31" s="39">
        <v>2890.96</v>
      </c>
      <c r="N31">
        <v>2905.55</v>
      </c>
      <c r="O31">
        <v>2905.55</v>
      </c>
      <c r="P31">
        <v>2885.12</v>
      </c>
      <c r="Q31">
        <v>1500</v>
      </c>
      <c r="R31">
        <v>1323</v>
      </c>
      <c r="S31">
        <f si="41" t="shared"/>
        <v>2876.1709999999998</v>
      </c>
      <c r="T31" t="str">
        <f si="40" t="shared"/>
        <v>牛</v>
      </c>
      <c r="U31">
        <v>2905.55</v>
      </c>
      <c r="V31">
        <v>2869.94</v>
      </c>
      <c r="W31" s="40">
        <f si="21" t="shared"/>
        <v>1.2331577497342512E-2</v>
      </c>
      <c r="X31">
        <f si="0" t="shared"/>
        <v>1500</v>
      </c>
      <c r="Y31">
        <f si="1" t="shared"/>
        <v>1323</v>
      </c>
      <c r="AA31" s="25">
        <f si="2" t="shared"/>
        <v>1.2395874307714308E-2</v>
      </c>
      <c r="AB31" s="25">
        <f si="22" t="shared"/>
        <v>-2.0273719450384299E-3</v>
      </c>
      <c r="AC31" s="25">
        <f si="23" t="shared"/>
        <v>0</v>
      </c>
      <c r="AD31" s="25">
        <f si="24" t="shared"/>
        <v>1.2331577497342512E-2</v>
      </c>
      <c r="AE31" s="25">
        <f si="25" t="shared"/>
        <v>1.1359903965861628E-2</v>
      </c>
      <c r="AF31" s="25">
        <f si="26" t="shared"/>
        <v>-9.7167353148090827E-4</v>
      </c>
      <c r="AG31" s="25">
        <f si="3" t="shared"/>
        <v>1.1359903965861628E-2</v>
      </c>
      <c r="AH31" s="25">
        <f si="27" t="shared"/>
        <v>9.3325320208232435E-3</v>
      </c>
      <c r="AI31" s="25">
        <f si="4" t="shared"/>
        <v>-4.8746009885764559E-4</v>
      </c>
      <c r="AJ31" s="25">
        <f si="5" t="shared"/>
        <v>2.076006191199672E-3</v>
      </c>
      <c r="AK31" s="25">
        <f si="6" t="shared"/>
        <v>-2.9941162358561085E-4</v>
      </c>
      <c r="AL31" s="25">
        <f si="7" t="shared"/>
        <v>6.4745581928915379E-3</v>
      </c>
      <c r="AM31" s="25">
        <f si="8" t="shared"/>
        <v>8.4727745527600727E-3</v>
      </c>
      <c r="AN31" s="25">
        <f si="28" t="shared"/>
        <v>7.056207577885232E-3</v>
      </c>
      <c r="AO31" s="25">
        <f si="9" t="shared"/>
        <v>-2.0407492733630938E-4</v>
      </c>
      <c r="AP31" s="40">
        <f si="29" t="shared"/>
        <v>0.11261261261261228</v>
      </c>
      <c r="AQ31" s="40">
        <f si="30" t="shared"/>
        <v>0.35135135135134732</v>
      </c>
      <c r="AR31" s="25">
        <f si="10" t="shared"/>
        <v>5.5346468909334011E-5</v>
      </c>
      <c r="AS31" s="25">
        <f si="11" t="shared"/>
        <v>5.0894207003065366E-3</v>
      </c>
      <c r="AT31" s="25">
        <f si="12" t="shared"/>
        <v>1.1359903965861628E-2</v>
      </c>
      <c r="AU31" s="28">
        <f si="13" t="shared"/>
        <v>0.8767403767403682</v>
      </c>
      <c r="AV31" s="28">
        <f si="14" t="shared"/>
        <v>1</v>
      </c>
      <c r="AW31" s="40">
        <f si="15" t="shared"/>
        <v>1</v>
      </c>
      <c r="AX31" s="25">
        <f si="16" t="shared"/>
        <v>1.1359903965861628E-2</v>
      </c>
      <c r="AY31" s="28">
        <f si="17" t="shared"/>
        <v>0.41420949171580868</v>
      </c>
      <c r="AZ31" s="25">
        <f si="18" t="shared"/>
        <v>7.4322942478917174E-3</v>
      </c>
      <c r="BA31" s="25">
        <f si="19" t="shared"/>
        <v>7.056207577885232E-3</v>
      </c>
      <c r="BB31" s="25">
        <f si="34" t="shared"/>
        <v>0.1771359321349211</v>
      </c>
      <c r="BC31" s="25">
        <f si="35" t="shared"/>
        <v>-6.0264931672128494E-3</v>
      </c>
      <c r="BD31" s="25">
        <f si="36" t="shared"/>
        <v>-6.8617911099319974E-3</v>
      </c>
      <c r="BE31" s="39">
        <f si="37" t="shared"/>
        <v>1</v>
      </c>
      <c r="BG31" t="str">
        <f si="31" t="shared"/>
        <v/>
      </c>
      <c r="BH31">
        <f si="32" t="shared"/>
        <v>1</v>
      </c>
      <c r="BI31" t="str">
        <f si="38" t="shared"/>
        <v/>
      </c>
      <c r="BJ31" t="str">
        <f si="33" t="shared"/>
        <v/>
      </c>
      <c r="BK31" s="25">
        <f si="39" t="shared"/>
        <v>5.0894207003065366E-3</v>
      </c>
    </row>
    <row r="32" spans="1:63">
      <c r="A32" s="1">
        <v>42544</v>
      </c>
      <c r="B32" s="41">
        <f si="20" t="shared"/>
        <v>4</v>
      </c>
      <c r="C32">
        <v>2902.4</v>
      </c>
      <c r="D32">
        <v>2898.46</v>
      </c>
      <c r="E32">
        <v>2899.45</v>
      </c>
      <c r="F32">
        <v>2897.05</v>
      </c>
      <c r="G32">
        <v>2881.55</v>
      </c>
      <c r="H32">
        <v>2903.91</v>
      </c>
      <c r="I32">
        <v>2878.66</v>
      </c>
      <c r="J32">
        <v>1026</v>
      </c>
      <c r="K32">
        <v>1126</v>
      </c>
      <c r="L32">
        <v>2882.22</v>
      </c>
      <c r="M32" s="39">
        <v>2883.42</v>
      </c>
      <c r="N32">
        <v>2891.96</v>
      </c>
      <c r="O32">
        <v>2895.62</v>
      </c>
      <c r="P32">
        <v>2881.92</v>
      </c>
      <c r="Q32">
        <v>1429</v>
      </c>
      <c r="R32">
        <v>1304</v>
      </c>
      <c r="S32">
        <f si="41" t="shared"/>
        <v>2879.2689999999998</v>
      </c>
      <c r="T32" t="str">
        <f si="40" t="shared"/>
        <v>牛</v>
      </c>
      <c r="U32">
        <v>2903.91</v>
      </c>
      <c r="V32">
        <v>2878.66</v>
      </c>
      <c r="W32" s="40">
        <f si="21" t="shared"/>
        <v>8.7331966519739023E-3</v>
      </c>
      <c r="X32">
        <f si="0" t="shared"/>
        <v>1026</v>
      </c>
      <c r="Y32">
        <f si="1" t="shared"/>
        <v>1126</v>
      </c>
      <c r="AA32" s="25">
        <f si="2" t="shared"/>
        <v>8.6996968026460866E-3</v>
      </c>
      <c r="AB32" s="25">
        <f si="22" t="shared"/>
        <v>-1.0847201883151215E-3</v>
      </c>
      <c r="AC32" s="25">
        <f si="23" t="shared"/>
        <v>-4.1236318045376526E-3</v>
      </c>
      <c r="AD32" s="25">
        <f si="24" t="shared"/>
        <v>4.6095648474362523E-3</v>
      </c>
      <c r="AE32" s="25">
        <f si="25" t="shared"/>
        <v>5.2012380807824803E-4</v>
      </c>
      <c r="AF32" s="25">
        <f si="26" t="shared"/>
        <v>-8.2130728438956826E-3</v>
      </c>
      <c r="AG32" s="25">
        <f si="3" t="shared"/>
        <v>-3.603507996459455E-3</v>
      </c>
      <c r="AH32" s="25">
        <f si="27" t="shared"/>
        <v>-4.6882281847745793E-3</v>
      </c>
      <c r="AI32" s="25">
        <f si="4" t="shared"/>
        <v>-1.3584194777583318E-3</v>
      </c>
      <c r="AJ32" s="25">
        <f si="5" t="shared"/>
        <v>-1.0169171054824479E-3</v>
      </c>
      <c r="AK32" s="25">
        <f si="6" t="shared"/>
        <v>-1.8450030667159104E-3</v>
      </c>
      <c r="AL32" s="25">
        <f si="7" t="shared"/>
        <v>-7.2096371210691066E-3</v>
      </c>
      <c r="AM32" s="25">
        <f si="8" t="shared"/>
        <v>8.7331966519739023E-3</v>
      </c>
      <c r="AN32" s="25">
        <f si="28" t="shared"/>
        <v>4.7425117533385743E-3</v>
      </c>
      <c r="AO32" s="25">
        <f si="9" t="shared"/>
        <v>2.3248672414663351E-4</v>
      </c>
      <c r="AP32" s="40">
        <f si="29" t="shared"/>
        <v>0.94019801980198958</v>
      </c>
      <c r="AQ32" s="40">
        <f si="30" t="shared"/>
        <v>1.0649504950495179</v>
      </c>
      <c r="AR32" s="25">
        <f si="10" t="shared"/>
        <v>4.1625908566170607E-4</v>
      </c>
      <c r="AS32" s="25">
        <f si="11" t="shared"/>
        <v>3.3736424004629836E-3</v>
      </c>
      <c r="AT32" s="25">
        <f si="12" t="shared"/>
        <v>-3.603507996459455E-3</v>
      </c>
      <c r="AU32" s="28">
        <f si="13" t="shared"/>
        <v>0.11445544554456742</v>
      </c>
      <c r="AV32" s="28">
        <f si="14" t="shared"/>
        <v>0.73284671532847423</v>
      </c>
      <c r="AW32" s="40">
        <f si="15" t="shared"/>
        <v>0.52673267326733397</v>
      </c>
      <c r="AX32" s="25">
        <f si="16" t="shared"/>
        <v>-3.603507996459455E-3</v>
      </c>
      <c r="AY32" s="28">
        <f si="17" t="shared"/>
        <v>0.38574257425743513</v>
      </c>
      <c r="AZ32" s="25">
        <f si="18" t="shared"/>
        <v>1.0034357228266195E-3</v>
      </c>
      <c r="BA32" s="25">
        <f si="19" t="shared"/>
        <v>3.4777342512059351E-3</v>
      </c>
      <c r="BB32" s="25">
        <f si="34" t="shared"/>
        <v>1</v>
      </c>
      <c r="BC32" s="25">
        <f si="35" t="shared"/>
        <v>5.0894207003065366E-3</v>
      </c>
      <c r="BD32" s="25">
        <f si="36" t="shared"/>
        <v>1.1359903965861628E-2</v>
      </c>
      <c r="BE32" s="39">
        <f si="37" t="shared"/>
        <v>0</v>
      </c>
      <c r="BG32" t="str">
        <f si="31" t="shared"/>
        <v/>
      </c>
      <c r="BH32" t="str">
        <f si="32" t="shared"/>
        <v/>
      </c>
      <c r="BI32">
        <f si="38" t="shared"/>
        <v>0</v>
      </c>
      <c r="BJ32" t="str">
        <f si="33" t="shared"/>
        <v/>
      </c>
      <c r="BK32" s="25" t="str">
        <f si="39" t="shared"/>
        <v/>
      </c>
    </row>
    <row r="33" spans="1:63">
      <c r="A33" s="1">
        <v>42545</v>
      </c>
      <c r="B33" s="41">
        <f si="20" t="shared"/>
        <v>5</v>
      </c>
      <c r="C33">
        <v>2883.76</v>
      </c>
      <c r="D33">
        <v>2879.67</v>
      </c>
      <c r="E33">
        <v>2885.39</v>
      </c>
      <c r="F33">
        <v>2892.1</v>
      </c>
      <c r="G33">
        <v>2857.58</v>
      </c>
      <c r="H33">
        <v>2898.73</v>
      </c>
      <c r="I33">
        <v>2857.58</v>
      </c>
      <c r="J33">
        <v>947</v>
      </c>
      <c r="K33">
        <v>1130</v>
      </c>
      <c r="L33">
        <v>2831</v>
      </c>
      <c r="M33" s="39">
        <v>2828.88</v>
      </c>
      <c r="N33">
        <v>2854.29</v>
      </c>
      <c r="O33">
        <v>2871.45</v>
      </c>
      <c r="P33">
        <v>2807.63</v>
      </c>
      <c r="Q33">
        <v>1405</v>
      </c>
      <c r="R33">
        <v>1304</v>
      </c>
      <c r="S33">
        <f si="41" t="shared"/>
        <v>2882.7835</v>
      </c>
      <c r="T33" t="str">
        <f si="40" t="shared"/>
        <v>牛</v>
      </c>
      <c r="U33">
        <v>2898.73</v>
      </c>
      <c r="V33">
        <v>2807.63</v>
      </c>
      <c r="W33" s="40">
        <f si="21" t="shared"/>
        <v>3.1931998938298845E-2</v>
      </c>
      <c r="X33">
        <f si="0" t="shared"/>
        <v>947</v>
      </c>
      <c r="Y33">
        <f si="1" t="shared"/>
        <v>1304</v>
      </c>
      <c r="AA33" s="25">
        <f si="2" t="shared"/>
        <v>3.1590701029211826E-2</v>
      </c>
      <c r="AB33" s="25">
        <f si="22" t="shared"/>
        <v>-2.8394747354282858E-3</v>
      </c>
      <c r="AC33" s="25">
        <f si="23" t="shared"/>
        <v>-1.5449584372676555E-2</v>
      </c>
      <c r="AD33" s="25">
        <f si="24" t="shared"/>
        <v>1.6482414565622484E-2</v>
      </c>
      <c r="AE33" s="25">
        <f si="25" t="shared"/>
        <v>5.1777118313521501E-3</v>
      </c>
      <c r="AF33" s="25">
        <f si="26" t="shared"/>
        <v>-2.6754287106946741E-2</v>
      </c>
      <c r="AG33" s="25">
        <f si="3" t="shared"/>
        <v>-1.0271872541324308E-2</v>
      </c>
      <c r="AH33" s="25">
        <f si="27" t="shared"/>
        <v>-1.311134727675259E-2</v>
      </c>
      <c r="AI33" s="25">
        <f si="4" t="shared"/>
        <v>-1.4192939574431396E-3</v>
      </c>
      <c r="AJ33" s="25">
        <f si="5" t="shared"/>
        <v>5.6507459274671081E-4</v>
      </c>
      <c r="AK33" s="25">
        <f si="6" t="shared"/>
        <v>2.8878836385265276E-3</v>
      </c>
      <c r="AL33" s="25">
        <f si="7" t="shared"/>
        <v>-9.1198854114213045E-3</v>
      </c>
      <c r="AM33" s="25">
        <f si="8" t="shared"/>
        <v>1.4297597242773593E-2</v>
      </c>
      <c r="AN33" s="25">
        <f si="28" t="shared"/>
        <v>2.2476417568592089E-2</v>
      </c>
      <c r="AO33" s="25">
        <f si="9" t="shared"/>
        <v>-9.3451066656088048E-3</v>
      </c>
      <c r="AP33" s="40">
        <f si="29" t="shared"/>
        <v>0.63620899149453791</v>
      </c>
      <c r="AQ33" s="40">
        <f si="30" t="shared"/>
        <v>0.83547995139732767</v>
      </c>
      <c r="AR33" s="25">
        <f si="10" t="shared"/>
        <v>-7.491325254758138E-4</v>
      </c>
      <c r="AS33" s="25">
        <f si="11" t="shared"/>
        <v>8.1931195357057406E-3</v>
      </c>
      <c r="AT33" s="25">
        <f si="12" t="shared"/>
        <v>-1.0271872541324308E-2</v>
      </c>
      <c r="AU33" s="28">
        <f si="13" t="shared"/>
        <v>0</v>
      </c>
      <c r="AV33" s="28">
        <f si="14" t="shared"/>
        <v>0.73111877154497129</v>
      </c>
      <c r="AW33" s="40">
        <f si="15" t="shared"/>
        <v>0.5121844127332591</v>
      </c>
      <c r="AX33" s="25">
        <f si="16" t="shared"/>
        <v>-1.0271872541324308E-2</v>
      </c>
      <c r="AY33" s="28">
        <f si="17" t="shared"/>
        <v>0.25565312843029625</v>
      </c>
      <c r="AZ33" s="25">
        <f si="18" t="shared"/>
        <v>0</v>
      </c>
      <c r="BA33" s="25">
        <f si="19" t="shared"/>
        <v>1.6482414565622484E-2</v>
      </c>
      <c r="BB33" s="25">
        <f si="34" t="shared"/>
        <v>0.52673267326733397</v>
      </c>
      <c r="BC33" s="25">
        <f si="35" t="shared"/>
        <v>3.3736424004629836E-3</v>
      </c>
      <c r="BD33" s="25">
        <f si="36" t="shared"/>
        <v>-3.603507996459455E-3</v>
      </c>
      <c r="BE33" s="39">
        <f si="37" t="shared"/>
        <v>0</v>
      </c>
      <c r="BG33" t="str">
        <f si="31" t="shared"/>
        <v/>
      </c>
      <c r="BH33" t="str">
        <f si="32" t="shared"/>
        <v/>
      </c>
      <c r="BI33" t="str">
        <f si="38" t="shared"/>
        <v/>
      </c>
      <c r="BJ33">
        <f si="33" t="shared"/>
        <v>0</v>
      </c>
      <c r="BK33" s="25" t="str">
        <f si="39" t="shared"/>
        <v/>
      </c>
    </row>
    <row r="34" spans="1:63">
      <c r="A34" s="1">
        <v>42548</v>
      </c>
      <c r="B34" s="41">
        <f si="20" t="shared"/>
        <v>1</v>
      </c>
      <c r="C34">
        <v>2840.56</v>
      </c>
      <c r="D34">
        <v>2849.67</v>
      </c>
      <c r="E34">
        <v>2859.21</v>
      </c>
      <c r="F34">
        <v>2862.19</v>
      </c>
      <c r="G34">
        <v>2878.76</v>
      </c>
      <c r="H34">
        <v>2878.76</v>
      </c>
      <c r="I34">
        <v>2840.56</v>
      </c>
      <c r="J34">
        <v>1130</v>
      </c>
      <c r="K34">
        <v>930</v>
      </c>
      <c r="L34">
        <v>2880.58</v>
      </c>
      <c r="M34" s="39">
        <v>2881.33</v>
      </c>
      <c r="N34">
        <v>2895.7</v>
      </c>
      <c r="O34">
        <v>2895.7</v>
      </c>
      <c r="P34">
        <v>2880.58</v>
      </c>
      <c r="Q34">
        <v>1500</v>
      </c>
      <c r="R34">
        <v>1300</v>
      </c>
      <c r="S34">
        <f si="41" t="shared"/>
        <v>2884.7434999999996</v>
      </c>
      <c r="T34" t="str">
        <f si="40" t="shared"/>
        <v>熊</v>
      </c>
      <c r="U34">
        <f>MAX(H34,O34)</f>
        <v>2895.7</v>
      </c>
      <c r="V34">
        <f ref="V34:V46" si="42" t="shared">MIN(I34,P34)</f>
        <v>2840.56</v>
      </c>
      <c r="W34" s="40">
        <f si="21" t="shared"/>
        <v>1.9225662163639756E-2</v>
      </c>
      <c r="X34">
        <f si="0" t="shared"/>
        <v>1500</v>
      </c>
      <c r="Y34">
        <f si="1" t="shared"/>
        <v>930</v>
      </c>
      <c r="AA34" s="25">
        <f si="2" t="shared"/>
        <v>1.9411665305432688E-2</v>
      </c>
      <c r="AB34" s="25">
        <f si="22" t="shared"/>
        <v>-4.8219098317941458E-3</v>
      </c>
      <c r="AC34" s="25">
        <f si="23" t="shared"/>
        <v>0</v>
      </c>
      <c r="AD34" s="25">
        <f si="24" t="shared"/>
        <v>1.9225662163639756E-2</v>
      </c>
      <c r="AE34" s="25">
        <f si="25" t="shared"/>
        <v>1.9225662163639756E-2</v>
      </c>
      <c r="AF34" s="25">
        <f si="26" t="shared"/>
        <v>0</v>
      </c>
      <c r="AG34" s="25">
        <f si="3" t="shared"/>
        <v>1.9225662163639756E-2</v>
      </c>
      <c r="AH34" s="25">
        <f si="27" t="shared"/>
        <v>1.4403752331845572E-2</v>
      </c>
      <c r="AI34" s="25">
        <f si="4" t="shared"/>
        <v>3.2019822690821792E-3</v>
      </c>
      <c r="AJ34" s="25">
        <f si="5" t="shared"/>
        <v>6.5441470650493246E-3</v>
      </c>
      <c r="AK34" s="25">
        <f si="6" t="shared"/>
        <v>7.5858502389149381E-3</v>
      </c>
      <c r="AL34" s="25">
        <f si="7" t="shared"/>
        <v>1.3358430042967889E-2</v>
      </c>
      <c r="AM34" s="25">
        <f si="8" t="shared"/>
        <v>1.3358430042967889E-2</v>
      </c>
      <c r="AN34" s="25">
        <f si="28" t="shared"/>
        <v>5.2352152365907493E-3</v>
      </c>
      <c r="AO34" s="25">
        <f si="9" t="shared"/>
        <v>6.3201688408127368E-4</v>
      </c>
      <c r="AP34" s="40">
        <f si="29" t="shared"/>
        <v>0</v>
      </c>
      <c r="AQ34" s="40">
        <f si="30" t="shared"/>
        <v>0.35942408376963142</v>
      </c>
      <c r="AR34" s="25">
        <f si="10" t="shared"/>
        <v>2.6033034331868329E-4</v>
      </c>
      <c r="AS34" s="25">
        <f si="11" t="shared"/>
        <v>5.2352152365907493E-3</v>
      </c>
      <c r="AT34" s="25">
        <f si="12" t="shared"/>
        <v>1.9225662163639756E-2</v>
      </c>
      <c r="AU34" s="28">
        <f si="13" t="shared"/>
        <v>1</v>
      </c>
      <c r="AV34" s="28">
        <f si="14" t="shared"/>
        <v>1</v>
      </c>
      <c r="AW34" s="40">
        <f si="15" t="shared"/>
        <v>1</v>
      </c>
      <c r="AX34" s="25">
        <f si="16" t="shared"/>
        <v>1.9225662163639756E-2</v>
      </c>
      <c r="AY34" s="28">
        <f si="17" t="shared"/>
        <v>0.27421109902067331</v>
      </c>
      <c r="AZ34" s="25">
        <f si="18" t="shared"/>
        <v>1.3358430042967889E-2</v>
      </c>
      <c r="BA34" s="25">
        <f si="19" t="shared"/>
        <v>5.2352152365907493E-3</v>
      </c>
      <c r="BB34" s="25">
        <f si="34" t="shared"/>
        <v>0.5121844127332591</v>
      </c>
      <c r="BC34" s="25">
        <f si="35" t="shared"/>
        <v>8.1931195357057406E-3</v>
      </c>
      <c r="BD34" s="25">
        <f si="36" t="shared"/>
        <v>-1.0271872541324308E-2</v>
      </c>
      <c r="BE34" s="39">
        <f si="37" t="shared"/>
        <v>0</v>
      </c>
      <c r="BG34" t="str">
        <f si="31" t="shared"/>
        <v/>
      </c>
      <c r="BH34" t="str">
        <f si="32" t="shared"/>
        <v/>
      </c>
      <c r="BI34" t="str">
        <f si="38" t="shared"/>
        <v/>
      </c>
      <c r="BJ34" t="str">
        <f si="33" t="shared"/>
        <v/>
      </c>
      <c r="BK34" s="25" t="str">
        <f si="39" t="shared"/>
        <v/>
      </c>
    </row>
    <row r="35" spans="1:63">
      <c r="A35" s="1">
        <v>42549</v>
      </c>
      <c r="B35" s="41">
        <f si="20" t="shared"/>
        <v>2</v>
      </c>
      <c r="C35">
        <v>2885.01</v>
      </c>
      <c r="D35">
        <v>2882.09</v>
      </c>
      <c r="E35">
        <v>2883.45</v>
      </c>
      <c r="F35">
        <v>2890.23</v>
      </c>
      <c r="G35">
        <v>2894.5</v>
      </c>
      <c r="H35">
        <v>2894.5</v>
      </c>
      <c r="I35">
        <v>2879.14</v>
      </c>
      <c r="J35">
        <v>1130</v>
      </c>
      <c r="K35">
        <v>1045</v>
      </c>
      <c r="L35">
        <v>2894.92</v>
      </c>
      <c r="M35" s="39">
        <v>2893.7</v>
      </c>
      <c r="N35">
        <v>2912.56</v>
      </c>
      <c r="O35">
        <v>2913.58</v>
      </c>
      <c r="P35">
        <v>2890.26</v>
      </c>
      <c r="Q35">
        <v>1435</v>
      </c>
      <c r="R35">
        <v>1357</v>
      </c>
      <c r="S35">
        <f si="41" t="shared"/>
        <v>2888.4064999999996</v>
      </c>
      <c r="T35" t="str">
        <f si="40" t="shared"/>
        <v>牛</v>
      </c>
      <c r="U35">
        <f>MAX(H35,O35)</f>
        <v>2913.58</v>
      </c>
      <c r="V35">
        <f si="42" t="shared"/>
        <v>2879.14</v>
      </c>
      <c r="W35" s="40">
        <f si="21" t="shared"/>
        <v>1.1890927163836879E-2</v>
      </c>
      <c r="X35">
        <f si="0" t="shared"/>
        <v>1435</v>
      </c>
      <c r="Y35">
        <f si="1" t="shared"/>
        <v>1045</v>
      </c>
      <c r="AA35" s="25">
        <f si="2" t="shared"/>
        <v>1.193756694084251E-2</v>
      </c>
      <c r="AB35" s="25">
        <f si="22" t="shared"/>
        <v>-3.6985118387523582E-3</v>
      </c>
      <c r="AC35" s="25">
        <f si="23" t="shared"/>
        <v>-3.5014606941166356E-4</v>
      </c>
      <c r="AD35" s="25">
        <f si="24" t="shared"/>
        <v>1.1540781094425325E-2</v>
      </c>
      <c r="AE35" s="25">
        <f si="25" t="shared"/>
        <v>9.8541994488432413E-3</v>
      </c>
      <c r="AF35" s="25">
        <f si="26" t="shared"/>
        <v>-2.0367277149938036E-3</v>
      </c>
      <c r="AG35" s="25">
        <f si="3" t="shared"/>
        <v>9.5040533794315558E-3</v>
      </c>
      <c r="AH35" s="25">
        <f si="27" t="shared"/>
        <v>5.8055415406792939E-3</v>
      </c>
      <c r="AI35" s="25">
        <f si="4" t="shared"/>
        <v>-1.0126407551539693E-3</v>
      </c>
      <c r="AJ35" s="25">
        <f si="5" t="shared"/>
        <v>-5.4087227371980547E-4</v>
      </c>
      <c r="AK35" s="25">
        <f si="6" t="shared"/>
        <v>1.8077175741654369E-3</v>
      </c>
      <c r="AL35" s="25">
        <f si="7" t="shared"/>
        <v>3.2840183783604546E-3</v>
      </c>
      <c r="AM35" s="25">
        <f si="8" t="shared"/>
        <v>5.320746093354191E-3</v>
      </c>
      <c r="AN35" s="25">
        <f si="28" t="shared"/>
        <v>8.0361021317840401E-3</v>
      </c>
      <c r="AO35" s="25">
        <f si="9" t="shared"/>
        <v>1.4509225474648764E-4</v>
      </c>
      <c r="AP35" s="40">
        <f si="29" t="shared"/>
        <v>0.38216145833335269</v>
      </c>
      <c r="AQ35" s="40">
        <f si="30" t="shared"/>
        <v>1.0781249999999876</v>
      </c>
      <c r="AR35" s="25">
        <f si="10" t="shared"/>
        <v>-4.2151670624920038E-4</v>
      </c>
      <c r="AS35" s="25">
        <f si="11" t="shared"/>
        <v>6.0749427463246573E-3</v>
      </c>
      <c r="AT35" s="25">
        <f si="12" t="shared"/>
        <v>9.5040533794315558E-3</v>
      </c>
      <c r="AU35" s="28">
        <f si="13" t="shared"/>
        <v>1</v>
      </c>
      <c r="AV35" s="28">
        <f si="14" t="shared"/>
        <v>0.95626072041166399</v>
      </c>
      <c r="AW35" s="40">
        <f si="15" t="shared"/>
        <v>0.97038327526132462</v>
      </c>
      <c r="AX35" s="25">
        <f si="16" t="shared"/>
        <v>9.5040533794315558E-3</v>
      </c>
      <c r="AY35" s="28">
        <f si="17" t="shared"/>
        <v>0.51219512195121497</v>
      </c>
      <c r="AZ35" s="25">
        <f si="18" t="shared"/>
        <v>5.320746093354191E-3</v>
      </c>
      <c r="BA35" s="25">
        <f si="19" t="shared"/>
        <v>7.6859560623721481E-3</v>
      </c>
      <c r="BB35" s="25">
        <f si="34" t="shared"/>
        <v>1</v>
      </c>
      <c r="BC35" s="25">
        <f si="35" t="shared"/>
        <v>5.2352152365907493E-3</v>
      </c>
      <c r="BD35" s="25">
        <f si="36" t="shared"/>
        <v>1.9225662163639756E-2</v>
      </c>
      <c r="BE35" s="39">
        <f si="37" t="shared"/>
        <v>0</v>
      </c>
      <c r="BG35">
        <f si="31" t="shared"/>
        <v>0</v>
      </c>
      <c r="BH35" t="str">
        <f si="32" t="shared"/>
        <v/>
      </c>
      <c r="BI35" t="str">
        <f si="38" t="shared"/>
        <v/>
      </c>
      <c r="BJ35" t="str">
        <f si="33" t="shared"/>
        <v/>
      </c>
      <c r="BK35" s="25" t="str">
        <f si="39" t="shared"/>
        <v/>
      </c>
    </row>
    <row r="36" spans="1:63">
      <c r="A36" s="1">
        <v>42550</v>
      </c>
      <c r="B36" s="41">
        <f si="20" t="shared"/>
        <v>3</v>
      </c>
      <c r="C36">
        <v>2918.53</v>
      </c>
      <c r="D36">
        <v>2920</v>
      </c>
      <c r="E36">
        <v>2919.34</v>
      </c>
      <c r="F36">
        <v>2923.9</v>
      </c>
      <c r="G36">
        <v>2926.46</v>
      </c>
      <c r="H36">
        <v>2933.31</v>
      </c>
      <c r="I36">
        <v>2915.68</v>
      </c>
      <c r="J36">
        <v>1011</v>
      </c>
      <c r="K36">
        <v>951</v>
      </c>
      <c r="L36">
        <v>2927.6</v>
      </c>
      <c r="M36" s="39">
        <v>2928.11</v>
      </c>
      <c r="N36">
        <v>2931.59</v>
      </c>
      <c r="O36">
        <v>2931.59</v>
      </c>
      <c r="P36">
        <v>2920.99</v>
      </c>
      <c r="Q36">
        <v>1500</v>
      </c>
      <c r="R36">
        <v>1424</v>
      </c>
      <c r="S36">
        <f si="41" t="shared"/>
        <v>2892.9819999999995</v>
      </c>
      <c r="T36" t="str">
        <f si="40" t="shared"/>
        <v>牛</v>
      </c>
      <c r="U36">
        <f>MAX(H36,O36)</f>
        <v>2933.31</v>
      </c>
      <c r="V36">
        <f si="42" t="shared"/>
        <v>2915.68</v>
      </c>
      <c r="W36" s="40">
        <f si="21" t="shared"/>
        <v>6.0284094833509645E-3</v>
      </c>
      <c r="X36">
        <f si="0" t="shared"/>
        <v>1011</v>
      </c>
      <c r="Y36">
        <f si="1" t="shared"/>
        <v>951</v>
      </c>
      <c r="AA36" s="25">
        <f si="2" t="shared"/>
        <v>6.0407122763857521E-3</v>
      </c>
      <c r="AB36" s="25">
        <f si="22" t="shared"/>
        <v>2.0476453239253213E-3</v>
      </c>
      <c r="AC36" s="25">
        <f si="23" t="shared"/>
        <v>-5.8654028178165018E-4</v>
      </c>
      <c r="AD36" s="25">
        <f si="24" t="shared"/>
        <v>5.4418692015693474E-3</v>
      </c>
      <c r="AE36" s="25">
        <f si="25" t="shared"/>
        <v>5.0514133770404052E-3</v>
      </c>
      <c r="AF36" s="25">
        <f si="26" t="shared"/>
        <v>-9.7699610631058723E-4</v>
      </c>
      <c r="AG36" s="25">
        <f si="3" t="shared"/>
        <v>4.4648730952587586E-3</v>
      </c>
      <c r="AH36" s="25">
        <f si="27" t="shared"/>
        <v>6.512518419183936E-3</v>
      </c>
      <c r="AI36" s="25">
        <f si="4" t="shared"/>
        <v>5.0355141827185832E-4</v>
      </c>
      <c r="AJ36" s="25">
        <f si="5" t="shared"/>
        <v>2.7749847296973997E-4</v>
      </c>
      <c r="AK36" s="25">
        <f si="6" t="shared"/>
        <v>1.8382767143873809E-3</v>
      </c>
      <c r="AL36" s="25">
        <f si="7" t="shared"/>
        <v>2.7134365894695895E-3</v>
      </c>
      <c r="AM36" s="25">
        <f si="8" t="shared"/>
        <v>6.0284094833509645E-3</v>
      </c>
      <c r="AN36" s="25">
        <f si="28" t="shared"/>
        <v>3.622338042541421E-3</v>
      </c>
      <c r="AO36" s="25">
        <f si="9" t="shared"/>
        <v>3.8947329354674636E-4</v>
      </c>
      <c r="AP36" s="40">
        <f si="29" t="shared"/>
        <v>0.16165626772548758</v>
      </c>
      <c r="AQ36" s="40">
        <f si="30" t="shared"/>
        <v>-0.17697107203629447</v>
      </c>
      <c r="AR36" s="25">
        <f si="10" t="shared"/>
        <v>1.7418895447007739E-4</v>
      </c>
      <c r="AS36" s="25">
        <f si="11" t="shared"/>
        <v>1.3619632122422432E-3</v>
      </c>
      <c r="AT36" s="25">
        <f si="12" t="shared"/>
        <v>4.4648730952587586E-3</v>
      </c>
      <c r="AU36" s="28">
        <f si="13" t="shared"/>
        <v>0.61145774248440921</v>
      </c>
      <c r="AV36" s="28">
        <f si="14" t="shared"/>
        <v>1</v>
      </c>
      <c r="AW36" s="40">
        <f si="15" t="shared"/>
        <v>0.90243902439025581</v>
      </c>
      <c r="AX36" s="25">
        <f si="16" t="shared"/>
        <v>4.4648730952587586E-3</v>
      </c>
      <c r="AY36" s="28">
        <f si="17" t="shared"/>
        <v>0.22631877481566715</v>
      </c>
      <c r="AZ36" s="25">
        <f si="18" t="shared"/>
        <v>3.690432695780183E-3</v>
      </c>
      <c r="BA36" s="25">
        <f si="19" t="shared"/>
        <v>3.622338042541421E-3</v>
      </c>
      <c r="BB36" s="25">
        <f si="34" t="shared"/>
        <v>0.97038327526132462</v>
      </c>
      <c r="BC36" s="25">
        <f si="35" t="shared"/>
        <v>6.0749427463246573E-3</v>
      </c>
      <c r="BD36" s="25">
        <f si="36" t="shared"/>
        <v>9.5040533794315558E-3</v>
      </c>
      <c r="BE36" s="39">
        <f si="37" t="shared"/>
        <v>0</v>
      </c>
      <c r="BG36" t="str">
        <f si="31" t="shared"/>
        <v/>
      </c>
      <c r="BH36">
        <f si="32" t="shared"/>
        <v>0</v>
      </c>
      <c r="BI36" t="str">
        <f si="38" t="shared"/>
        <v/>
      </c>
      <c r="BJ36" t="str">
        <f si="33" t="shared"/>
        <v/>
      </c>
      <c r="BK36" s="25" t="str">
        <f si="39" t="shared"/>
        <v/>
      </c>
    </row>
    <row r="37" spans="1:63">
      <c r="A37" s="1">
        <v>42551</v>
      </c>
      <c r="B37" s="41">
        <f si="20" t="shared"/>
        <v>4</v>
      </c>
      <c r="C37">
        <v>2931.48</v>
      </c>
      <c r="D37">
        <v>2932.11</v>
      </c>
      <c r="E37">
        <v>2935.09</v>
      </c>
      <c r="F37">
        <v>2931.69</v>
      </c>
      <c r="G37">
        <v>2924.47</v>
      </c>
      <c r="H37">
        <v>2936.93</v>
      </c>
      <c r="I37">
        <v>2923.54</v>
      </c>
      <c r="J37">
        <v>937</v>
      </c>
      <c r="K37">
        <v>1122</v>
      </c>
      <c r="L37">
        <v>2925.11</v>
      </c>
      <c r="M37" s="39">
        <v>2926.67</v>
      </c>
      <c r="N37">
        <v>2929.61</v>
      </c>
      <c r="O37">
        <v>2934.25</v>
      </c>
      <c r="P37">
        <v>2922.5</v>
      </c>
      <c r="Q37">
        <v>1349</v>
      </c>
      <c r="R37">
        <v>1323</v>
      </c>
      <c r="S37">
        <f si="41" t="shared"/>
        <v>2898.4389999999999</v>
      </c>
      <c r="T37" t="str">
        <f si="40" t="shared"/>
        <v>牛</v>
      </c>
      <c r="U37">
        <f>MAX(H37,O37)</f>
        <v>2936.93</v>
      </c>
      <c r="V37">
        <f si="42" t="shared"/>
        <v>2922.5</v>
      </c>
      <c r="W37" s="40">
        <f si="21" t="shared"/>
        <v>4.9254037243074197E-3</v>
      </c>
      <c r="X37">
        <f si="0" t="shared"/>
        <v>937</v>
      </c>
      <c r="Y37">
        <f si="1" t="shared"/>
        <v>1323</v>
      </c>
      <c r="AA37" s="25">
        <f si="2" t="shared"/>
        <v>4.9224282614924323E-3</v>
      </c>
      <c r="AB37" s="25">
        <f si="22" t="shared"/>
        <v>-3.7523004164393175E-5</v>
      </c>
      <c r="AC37" s="25">
        <f si="23" t="shared"/>
        <v>-2.49550972082906E-3</v>
      </c>
      <c r="AD37" s="25">
        <f si="24" t="shared"/>
        <v>2.4298940034782929E-3</v>
      </c>
      <c r="AE37" s="25">
        <f si="25" t="shared"/>
        <v>1.8574031353808928E-3</v>
      </c>
      <c r="AF37" s="25">
        <f si="26" t="shared"/>
        <v>-3.0680005889264397E-3</v>
      </c>
      <c r="AG37" s="25">
        <f si="3" t="shared"/>
        <v>-6.3810658544818108E-4</v>
      </c>
      <c r="AH37" s="25">
        <f si="27" t="shared"/>
        <v>-6.7562958961248337E-4</v>
      </c>
      <c r="AI37" s="25">
        <f si="4" t="shared"/>
        <v>2.1488542085120249E-4</v>
      </c>
      <c r="AJ37" s="25">
        <f si="5" t="shared"/>
        <v>1.230702252133966E-3</v>
      </c>
      <c r="AK37" s="25">
        <f si="6" t="shared"/>
        <v>7.1633604377719553E-5</v>
      </c>
      <c r="AL37" s="25">
        <f si="7" t="shared"/>
        <v>-2.3941472684735465E-3</v>
      </c>
      <c r="AM37" s="25">
        <f si="8" t="shared"/>
        <v>4.5696073182030185E-3</v>
      </c>
      <c r="AN37" s="25">
        <f si="28" t="shared"/>
        <v>4.0124696340098406E-3</v>
      </c>
      <c r="AO37" s="25">
        <f si="9" t="shared"/>
        <v>2.1881912976803508E-4</v>
      </c>
      <c r="AP37" s="40">
        <f si="29" t="shared"/>
        <v>0.59297983569829205</v>
      </c>
      <c r="AQ37" s="40">
        <f si="30" t="shared"/>
        <v>0.60119492158329035</v>
      </c>
      <c r="AR37" s="25">
        <f si="10" t="shared"/>
        <v>5.3317111612369479E-4</v>
      </c>
      <c r="AS37" s="25">
        <f si="11" t="shared"/>
        <v>1.5372215532575102E-3</v>
      </c>
      <c r="AT37" s="25">
        <f si="12" t="shared"/>
        <v>-6.3810658544818108E-4</v>
      </c>
      <c r="AU37" s="28">
        <f si="13" t="shared"/>
        <v>6.9454817027620991E-2</v>
      </c>
      <c r="AV37" s="28">
        <f si="14" t="shared"/>
        <v>0.6051063829787342</v>
      </c>
      <c r="AW37" s="40">
        <f si="15" t="shared"/>
        <v>0.49272349272350713</v>
      </c>
      <c r="AX37" s="25">
        <f si="16" t="shared"/>
        <v>-6.3810658544818108E-4</v>
      </c>
      <c r="AY37" s="28">
        <f si="17" t="shared"/>
        <v>0.31185031185031536</v>
      </c>
      <c r="AZ37" s="25">
        <f si="18" t="shared"/>
        <v>3.1805691434850039E-4</v>
      </c>
      <c r="BA37" s="25">
        <f si="19" t="shared"/>
        <v>2.4298940034782929E-3</v>
      </c>
      <c r="BB37" s="25">
        <f si="34" t="shared"/>
        <v>0.90243902439025581</v>
      </c>
      <c r="BC37" s="25">
        <f si="35" t="shared"/>
        <v>1.3619632122422432E-3</v>
      </c>
      <c r="BD37" s="25">
        <f si="36" t="shared"/>
        <v>4.4648730952587586E-3</v>
      </c>
      <c r="BE37" s="39">
        <f si="37" t="shared"/>
        <v>0</v>
      </c>
      <c r="BG37" t="str">
        <f si="31" t="shared"/>
        <v/>
      </c>
      <c r="BH37" t="str">
        <f si="32" t="shared"/>
        <v/>
      </c>
      <c r="BI37">
        <f si="38" t="shared"/>
        <v>0</v>
      </c>
      <c r="BJ37" t="str">
        <f si="33" t="shared"/>
        <v/>
      </c>
      <c r="BK37" s="25" t="str">
        <f si="39" t="shared"/>
        <v/>
      </c>
    </row>
    <row r="38" spans="1:63">
      <c r="A38" s="1">
        <v>42552</v>
      </c>
      <c r="B38" s="41">
        <f si="20" t="shared"/>
        <v>5</v>
      </c>
      <c r="C38">
        <v>2931.8</v>
      </c>
      <c r="D38">
        <v>2933.61</v>
      </c>
      <c r="E38">
        <v>2938.26</v>
      </c>
      <c r="F38">
        <v>2938.21</v>
      </c>
      <c r="G38">
        <v>2935.2</v>
      </c>
      <c r="H38">
        <v>2944.85</v>
      </c>
      <c r="I38">
        <v>2931.8</v>
      </c>
      <c r="J38">
        <v>1016</v>
      </c>
      <c r="K38">
        <v>930</v>
      </c>
      <c r="L38">
        <v>2934.32</v>
      </c>
      <c r="M38" s="39">
        <v>2929.25</v>
      </c>
      <c r="N38">
        <v>2932.48</v>
      </c>
      <c r="O38">
        <v>2937.27</v>
      </c>
      <c r="P38">
        <v>2927.95</v>
      </c>
      <c r="Q38">
        <v>1444</v>
      </c>
      <c r="R38">
        <v>1335</v>
      </c>
      <c r="S38">
        <f si="41" t="shared"/>
        <v>2899.0884999999994</v>
      </c>
      <c r="T38" t="str">
        <f si="40" t="shared"/>
        <v>牛</v>
      </c>
      <c r="U38">
        <f>MAX(H38,O38)</f>
        <v>2944.85</v>
      </c>
      <c r="V38">
        <f si="42" t="shared"/>
        <v>2927.95</v>
      </c>
      <c r="W38" s="40">
        <f si="21" t="shared"/>
        <v>5.7553625697749043E-3</v>
      </c>
      <c r="X38">
        <f si="0" t="shared"/>
        <v>1016</v>
      </c>
      <c r="Y38">
        <f si="1" t="shared"/>
        <v>1335</v>
      </c>
      <c r="AA38" s="25">
        <f si="2" t="shared"/>
        <v>5.7643768333447334E-3</v>
      </c>
      <c r="AB38" s="25">
        <f si="22" t="shared"/>
        <v>7.472605062289081E-4</v>
      </c>
      <c r="AC38" s="25">
        <f si="23" t="shared"/>
        <v>-4.209400617418319E-3</v>
      </c>
      <c r="AD38" s="25">
        <f si="24" t="shared"/>
        <v>1.5459619523564929E-3</v>
      </c>
      <c r="AE38" s="25">
        <f si="25" t="shared"/>
        <v>4.4413131465088447E-3</v>
      </c>
      <c r="AF38" s="25">
        <f si="26" t="shared"/>
        <v>-1.3140494232660436E-3</v>
      </c>
      <c r="AG38" s="25">
        <f si="3" t="shared"/>
        <v>2.3191252909048648E-4</v>
      </c>
      <c r="AH38" s="25">
        <f si="27" t="shared"/>
        <v>9.7917303531951084E-4</v>
      </c>
      <c r="AI38" s="25">
        <f si="4" t="shared"/>
        <v>6.1717767639550385E-4</v>
      </c>
      <c r="AJ38" s="25">
        <f si="5" t="shared"/>
        <v>2.2010005376108164E-3</v>
      </c>
      <c r="AK38" s="25">
        <f si="6" t="shared"/>
        <v>2.1839835188897671E-3</v>
      </c>
      <c r="AL38" s="25">
        <f si="7" t="shared"/>
        <v>1.1590251851414273E-3</v>
      </c>
      <c r="AM38" s="25">
        <f si="8" t="shared"/>
        <v>4.4413131465088447E-3</v>
      </c>
      <c r="AN38" s="25">
        <f si="28" t="shared"/>
        <v>3.1780590819708529E-3</v>
      </c>
      <c r="AO38" s="25">
        <f si="9" t="shared"/>
        <v>-2.9985416408606912E-4</v>
      </c>
      <c r="AP38" s="40">
        <f si="29" t="shared"/>
        <v>0</v>
      </c>
      <c r="AQ38" s="40">
        <f si="30" t="shared"/>
        <v>-0.16781609195403069</v>
      </c>
      <c r="AR38" s="25">
        <f si="10" t="shared"/>
        <v>-1.7293223287212273E-3</v>
      </c>
      <c r="AS38" s="25">
        <f si="11" t="shared"/>
        <v>-6.2725849196481752E-4</v>
      </c>
      <c r="AT38" s="25">
        <f si="12" t="shared"/>
        <v>2.3191252909048648E-4</v>
      </c>
      <c r="AU38" s="28">
        <f si="13" t="shared"/>
        <v>0.2605363984674105</v>
      </c>
      <c r="AV38" s="28">
        <f si="14" t="shared"/>
        <v>0.48605150214593568</v>
      </c>
      <c r="AW38" s="40">
        <f si="15" t="shared"/>
        <v>0.26804733727811692</v>
      </c>
      <c r="AX38" s="25">
        <f si="16" t="shared"/>
        <v>2.3191252909048648E-4</v>
      </c>
      <c r="AY38" s="28">
        <f si="17" t="shared"/>
        <v>-0.10887573964497844</v>
      </c>
      <c r="AZ38" s="25">
        <f si="18" t="shared"/>
        <v>1.1590251851414273E-3</v>
      </c>
      <c r="BA38" s="25">
        <f si="19" t="shared"/>
        <v>1.5459619523564929E-3</v>
      </c>
      <c r="BB38" s="25">
        <f si="34" t="shared"/>
        <v>0.49272349272350713</v>
      </c>
      <c r="BC38" s="25">
        <f si="35" t="shared"/>
        <v>1.5372215532575102E-3</v>
      </c>
      <c r="BD38" s="25">
        <f si="36" t="shared"/>
        <v>-6.3810658544818108E-4</v>
      </c>
      <c r="BE38" s="39">
        <f si="37" t="shared"/>
        <v>0</v>
      </c>
      <c r="BG38" t="str">
        <f si="31" t="shared"/>
        <v/>
      </c>
      <c r="BH38" t="str">
        <f si="32" t="shared"/>
        <v/>
      </c>
      <c r="BI38" t="str">
        <f si="38" t="shared"/>
        <v/>
      </c>
      <c r="BJ38">
        <f si="33" t="shared"/>
        <v>0</v>
      </c>
      <c r="BK38" s="25" t="str">
        <f si="39" t="shared"/>
        <v/>
      </c>
    </row>
    <row r="39" spans="1:63">
      <c r="A39" s="1">
        <v>42555</v>
      </c>
      <c r="B39" s="41">
        <f si="20" t="shared"/>
        <v>1</v>
      </c>
      <c r="C39">
        <v>2924.29</v>
      </c>
      <c r="D39">
        <v>2923.54</v>
      </c>
      <c r="E39">
        <v>2933.02</v>
      </c>
      <c r="F39">
        <v>2937.92</v>
      </c>
      <c r="G39">
        <v>2984.47</v>
      </c>
      <c r="H39">
        <v>2984.47</v>
      </c>
      <c r="I39">
        <v>2923.54</v>
      </c>
      <c r="J39">
        <v>1116</v>
      </c>
      <c r="K39">
        <v>931</v>
      </c>
      <c r="L39">
        <v>2987.64</v>
      </c>
      <c r="M39" s="39">
        <v>2984.15</v>
      </c>
      <c r="N39">
        <v>2988.6</v>
      </c>
      <c r="O39">
        <v>2991.99</v>
      </c>
      <c r="P39">
        <v>2979.2</v>
      </c>
      <c r="Q39">
        <v>1421</v>
      </c>
      <c r="R39">
        <v>1335</v>
      </c>
      <c r="S39">
        <f si="41" t="shared"/>
        <v>2900.0369999999998</v>
      </c>
      <c r="T39" t="str">
        <f si="40" t="shared"/>
        <v>牛</v>
      </c>
      <c r="U39">
        <v>2992.5</v>
      </c>
      <c r="V39">
        <f si="42" t="shared"/>
        <v>2923.54</v>
      </c>
      <c r="W39" s="40">
        <f si="21" t="shared"/>
        <v>2.3313947679800343E-2</v>
      </c>
      <c r="X39">
        <f ref="X39:X70" si="43" t="shared">IF(U39=H39,J39,Q39)</f>
        <v>1421</v>
      </c>
      <c r="Y39">
        <f ref="Y39:Y70" si="44" t="shared">IF(V39=I39,K39,R39)</f>
        <v>931</v>
      </c>
      <c r="AA39" s="25">
        <f ref="AA39:AA70" si="45" t="shared">(U39-V39)/(C39)</f>
        <v>2.3581792503479491E-2</v>
      </c>
      <c r="AB39" s="25">
        <f si="22" t="shared"/>
        <v>-2.7967652267181769E-3</v>
      </c>
      <c r="AC39" s="25">
        <f si="23" t="shared"/>
        <v>-1.3041081248355746E-3</v>
      </c>
      <c r="AD39" s="25">
        <f si="24" t="shared"/>
        <v>2.2009839554964845E-2</v>
      </c>
      <c r="AE39" s="25">
        <f si="25" t="shared"/>
        <v>2.3057442273825068E-2</v>
      </c>
      <c r="AF39" s="25">
        <f si="26" t="shared"/>
        <v>-2.5650540597528228E-4</v>
      </c>
      <c r="AG39" s="25">
        <f ref="AG39:AG70" si="46" t="shared">LN(N39/C39)</f>
        <v>2.1753334148989594E-2</v>
      </c>
      <c r="AH39" s="25">
        <f si="27" t="shared"/>
        <v>1.8956568922271291E-2</v>
      </c>
      <c r="AI39" s="25">
        <f ref="AI39:AI70" si="47" t="shared">LN(D39/C39)</f>
        <v>-2.5650540597528228E-4</v>
      </c>
      <c r="AJ39" s="25">
        <f ref="AJ39:AJ70" si="48" t="shared">LN(E39/C39)</f>
        <v>2.9808927525984911E-3</v>
      </c>
      <c r="AK39" s="25">
        <f ref="AK39:AK70" si="49" t="shared">LN(F39/C39)</f>
        <v>4.6501317970321851E-3</v>
      </c>
      <c r="AL39" s="25">
        <f ref="AL39:AL70" si="50" t="shared">+LN(G39/C39)</f>
        <v>2.0370460464882903E-2</v>
      </c>
      <c r="AM39" s="25">
        <f ref="AM39:AM70" si="51" t="shared">LN(H39/I39)</f>
        <v>2.0626965870858095E-2</v>
      </c>
      <c r="AN39" s="25">
        <f si="28" t="shared"/>
        <v>4.2839097600453875E-3</v>
      </c>
      <c r="AO39" s="25">
        <f ref="AO39:AO70" si="52" t="shared">LN(L39/G39)</f>
        <v>1.0616014432806044E-3</v>
      </c>
      <c r="AP39" s="40">
        <f si="29" t="shared"/>
        <v>1.2309207287050747E-2</v>
      </c>
      <c r="AQ39" s="40">
        <f si="30" t="shared"/>
        <v>0.1467257508616458</v>
      </c>
      <c r="AR39" s="25">
        <f ref="AR39:AR70" si="53" t="shared">LN(M39/L39)</f>
        <v>-1.1688289096986985E-3</v>
      </c>
      <c r="AS39" s="25">
        <f ref="AS39:AS70" si="54" t="shared">LN(N39/L39)</f>
        <v>3.2127224082609349E-4</v>
      </c>
      <c r="AT39" s="25">
        <f ref="AT39:AT70" si="55" t="shared">LN(N39/C39)</f>
        <v>2.1753334148989594E-2</v>
      </c>
      <c r="AU39" s="28">
        <f ref="AU39:AU70" si="56" t="shared">+(G39-I39)/(H39-I39)</f>
        <v>1</v>
      </c>
      <c r="AV39" s="28">
        <f ref="AV39:AV70" si="57" t="shared">+(N39-P39)/(O39-P39)</f>
        <v>0.73494917904613899</v>
      </c>
      <c r="AW39" s="40">
        <f ref="AW39:AW70" si="58" t="shared">+(N39-V39)/(U39-V39)</f>
        <v>0.9434454756380497</v>
      </c>
      <c r="AX39" s="25">
        <f ref="AX39:AX70" si="59" t="shared">LN(N39/C39)</f>
        <v>2.1753334148989594E-2</v>
      </c>
      <c r="AY39" s="28">
        <f ref="AY39:AY70" si="60" t="shared">(N39-L39)/(U39-V39)</f>
        <v>1.3921113689095647E-2</v>
      </c>
      <c r="AZ39" s="25">
        <f ref="AZ39:AZ70" si="61" t="shared">LN(G39/I39)</f>
        <v>2.0626965870858095E-2</v>
      </c>
      <c r="BA39" s="25">
        <f ref="BA39:BA70" si="62" t="shared">LN(N39/P39)</f>
        <v>3.1502422245448815E-3</v>
      </c>
      <c r="BB39" s="25">
        <f si="34" t="shared"/>
        <v>0.26804733727811692</v>
      </c>
      <c r="BC39" s="25">
        <f si="35" t="shared"/>
        <v>-6.2725849196481752E-4</v>
      </c>
      <c r="BD39" s="25">
        <f si="36" t="shared"/>
        <v>2.3191252909048648E-4</v>
      </c>
      <c r="BE39" s="39">
        <f si="37" t="shared"/>
        <v>1</v>
      </c>
      <c r="BG39" t="str">
        <f si="31" t="shared"/>
        <v/>
      </c>
      <c r="BH39" t="str">
        <f si="32" t="shared"/>
        <v/>
      </c>
      <c r="BI39" t="str">
        <f si="38" t="shared"/>
        <v/>
      </c>
      <c r="BJ39" t="str">
        <f si="33" t="shared"/>
        <v/>
      </c>
      <c r="BK39" s="25" t="str">
        <f si="39" t="shared"/>
        <v/>
      </c>
    </row>
    <row r="40" spans="1:63">
      <c r="A40" s="1">
        <v>42556</v>
      </c>
      <c r="B40" s="41">
        <f si="20" t="shared"/>
        <v>2</v>
      </c>
      <c r="C40">
        <v>2991.75</v>
      </c>
      <c r="D40">
        <v>2994.45</v>
      </c>
      <c r="E40">
        <v>2991.15</v>
      </c>
      <c r="F40">
        <v>2997.45</v>
      </c>
      <c r="G40">
        <v>3000.66</v>
      </c>
      <c r="H40">
        <v>3008.63</v>
      </c>
      <c r="I40">
        <v>2990.64</v>
      </c>
      <c r="J40">
        <v>1051</v>
      </c>
      <c r="K40">
        <v>935</v>
      </c>
      <c r="L40">
        <v>3001.91</v>
      </c>
      <c r="M40" s="39">
        <v>3001.48</v>
      </c>
      <c r="N40">
        <v>3006.39</v>
      </c>
      <c r="O40">
        <v>3009.46</v>
      </c>
      <c r="P40">
        <v>2999.78</v>
      </c>
      <c r="Q40">
        <v>1418</v>
      </c>
      <c r="R40">
        <v>1445</v>
      </c>
      <c r="S40">
        <f si="41" t="shared"/>
        <v>2903.2055</v>
      </c>
      <c r="T40" t="str">
        <f si="40" t="shared"/>
        <v>牛</v>
      </c>
      <c r="U40">
        <f ref="U40:U46" si="63" t="shared">MAX(H40,O40)</f>
        <v>3009.46</v>
      </c>
      <c r="V40">
        <f si="42" t="shared"/>
        <v>2990.64</v>
      </c>
      <c r="W40" s="40">
        <f si="21" t="shared"/>
        <v>6.2732493523816766E-3</v>
      </c>
      <c r="X40">
        <f si="43" t="shared"/>
        <v>1418</v>
      </c>
      <c r="Y40">
        <f si="44" t="shared"/>
        <v>935</v>
      </c>
      <c r="AA40" s="25">
        <f si="45" t="shared"/>
        <v>6.290632572908887E-3</v>
      </c>
      <c r="AB40" s="25">
        <f ref="AB40:AB71" si="64" t="shared">LN(C40/N39)</f>
        <v>1.0534501463329614E-3</v>
      </c>
      <c r="AC40" s="25">
        <f ref="AC40:AC71" si="65" t="shared">LN(N40/U40)</f>
        <v>-1.0206372387948433E-3</v>
      </c>
      <c r="AD40" s="25">
        <f ref="AD40:AD71" si="66" t="shared">LN(N40/V40)</f>
        <v>5.2526121135868945E-3</v>
      </c>
      <c r="AE40" s="25">
        <f ref="AE40:AE71" si="67" t="shared">LN(U40/C40)</f>
        <v>5.9021602014776254E-3</v>
      </c>
      <c r="AF40" s="25">
        <f ref="AF40:AF71" si="68" t="shared">LN(V40/C40)</f>
        <v>-3.7108915090394056E-4</v>
      </c>
      <c r="AG40" s="25">
        <f si="46" t="shared"/>
        <v>4.8815229626827852E-3</v>
      </c>
      <c r="AH40" s="25">
        <f ref="AH40:AH71" si="69" t="shared">LN(N40/N39)</f>
        <v>5.9349731090159496E-3</v>
      </c>
      <c r="AI40" s="25">
        <f si="47" t="shared"/>
        <v>9.0207483314659078E-4</v>
      </c>
      <c r="AJ40" s="25">
        <f si="48" t="shared"/>
        <v>-2.0057162981547823E-4</v>
      </c>
      <c r="AK40" s="25">
        <f si="49" t="shared"/>
        <v>1.9034267417820459E-3</v>
      </c>
      <c r="AL40" s="25">
        <f si="50" t="shared"/>
        <v>2.9737640001698028E-3</v>
      </c>
      <c r="AM40" s="25">
        <f si="51" t="shared"/>
        <v>5.9974143265635891E-3</v>
      </c>
      <c r="AN40" s="25">
        <f si="28" t="shared"/>
        <v>3.2217080272102815E-3</v>
      </c>
      <c r="AO40" s="25">
        <f si="52" t="shared"/>
        <v>4.1648827687763368E-4</v>
      </c>
      <c r="AP40" s="40">
        <f ref="AP40:AP71" si="70" t="shared">(C40-I40)/(H40-I40)</f>
        <v>6.1700944969433728E-2</v>
      </c>
      <c r="AQ40" s="40">
        <f ref="AQ40:AQ71" si="71" t="shared">(N39-I40)/(H40-I40)</f>
        <v>-0.11339633129516047</v>
      </c>
      <c r="AR40" s="25">
        <f si="53" t="shared"/>
        <v>-1.432523959747011E-4</v>
      </c>
      <c r="AS40" s="25">
        <f si="54" t="shared"/>
        <v>1.4912706856353365E-3</v>
      </c>
      <c r="AT40" s="25">
        <f si="55" t="shared"/>
        <v>4.8815229626827852E-3</v>
      </c>
      <c r="AU40" s="28">
        <f si="56" t="shared"/>
        <v>0.55697609783212065</v>
      </c>
      <c r="AV40" s="28">
        <f si="57" t="shared"/>
        <v>0.6828512396693992</v>
      </c>
      <c r="AW40" s="40">
        <f si="58" t="shared"/>
        <v>0.83687566418702775</v>
      </c>
      <c r="AX40" s="25">
        <f si="59" t="shared"/>
        <v>4.8815229626827852E-3</v>
      </c>
      <c r="AY40" s="28">
        <f si="60" t="shared"/>
        <v>0.23804463336875553</v>
      </c>
      <c r="AZ40" s="25">
        <f si="61" t="shared"/>
        <v>3.3448531510737339E-3</v>
      </c>
      <c r="BA40" s="25">
        <f si="62" t="shared"/>
        <v>2.2010707884155701E-3</v>
      </c>
      <c r="BB40" s="25">
        <f si="34" t="shared"/>
        <v>0.9434454756380497</v>
      </c>
      <c r="BC40" s="25">
        <f si="35" t="shared"/>
        <v>3.2127224082609349E-4</v>
      </c>
      <c r="BD40" s="25">
        <f si="36" t="shared"/>
        <v>2.1753334148989594E-2</v>
      </c>
      <c r="BE40" s="39">
        <f si="37" t="shared"/>
        <v>0</v>
      </c>
      <c r="BG40">
        <f ref="BG40:BG71" si="72" t="shared"><![CDATA[IF(B40=2,IF(AW39<0.226,IF(AND(ABS(AB40)<0.03,AP40<0.8),IF(AND(AU40<0.5 & Q39<14),2,1),0),IF(AW39<0.8,IF(AND(AU40>0.2,AL40>-0.03,AB40>-0.01),1,0),0)),"")]]></f>
        <v>0</v>
      </c>
      <c r="BH40" t="str">
        <f ref="BH40:BH71" si="73" t="shared">IF(B40=3,IF(AW39&lt;0.85,IF(AND(K40&gt;942,AU40&gt;0.9),0.25,1)*IF(AS39&lt;-0.004,1,0.5),0),"")</f>
        <v/>
      </c>
      <c r="BI40" t="str">
        <f si="38" t="shared"/>
        <v/>
      </c>
      <c r="BJ40" t="str">
        <f ref="BJ40:BJ71" si="74" t="shared">IF(B40=5,IF(AW39&lt;0.4,IF(AR40&gt; -0.004,1,0),IF(AW39&lt;0.95,IF(AND(AP40&lt;0.85,AU40&lt;0.95,AR40&gt;0,K40&lt;1115),0.5,0),0)),"")</f>
        <v/>
      </c>
      <c r="BK40" s="25" t="str">
        <f si="39" t="shared"/>
        <v/>
      </c>
    </row>
    <row r="41" spans="1:63">
      <c r="A41" s="1">
        <v>42557</v>
      </c>
      <c r="B41" s="41">
        <f si="20" t="shared"/>
        <v>3</v>
      </c>
      <c r="C41">
        <v>2998.52</v>
      </c>
      <c r="D41">
        <v>2994.1</v>
      </c>
      <c r="E41">
        <v>3000.4</v>
      </c>
      <c r="F41">
        <v>2995.12</v>
      </c>
      <c r="G41">
        <v>3001.07</v>
      </c>
      <c r="H41">
        <v>3004.11</v>
      </c>
      <c r="I41">
        <v>2985.65</v>
      </c>
      <c r="J41">
        <v>1108</v>
      </c>
      <c r="K41">
        <v>1020</v>
      </c>
      <c r="L41">
        <v>3002.76</v>
      </c>
      <c r="M41" s="39">
        <v>3006.76</v>
      </c>
      <c r="N41">
        <v>3017.29</v>
      </c>
      <c r="O41">
        <v>3017.29</v>
      </c>
      <c r="P41">
        <v>3003.12</v>
      </c>
      <c r="Q41">
        <v>1500</v>
      </c>
      <c r="R41">
        <v>1422</v>
      </c>
      <c r="S41">
        <f si="41" t="shared"/>
        <v>2906.5909999999994</v>
      </c>
      <c r="T41" t="str">
        <f si="40" t="shared"/>
        <v>牛</v>
      </c>
      <c r="U41">
        <f si="63" t="shared"/>
        <v>3017.29</v>
      </c>
      <c r="V41">
        <f si="42" t="shared"/>
        <v>2985.65</v>
      </c>
      <c r="W41" s="40">
        <f si="21" t="shared"/>
        <v>1.0541598949799193E-2</v>
      </c>
      <c r="X41">
        <f si="43" t="shared"/>
        <v>1500</v>
      </c>
      <c r="Y41">
        <f si="44" t="shared"/>
        <v>1020</v>
      </c>
      <c r="AA41" s="25">
        <f si="45" t="shared"/>
        <v>1.0551872256980068E-2</v>
      </c>
      <c r="AB41" s="25">
        <f si="64" t="shared"/>
        <v>-2.6211898283210605E-3</v>
      </c>
      <c r="AC41" s="25">
        <f si="65" t="shared"/>
        <v>0</v>
      </c>
      <c r="AD41" s="25">
        <f si="66" t="shared"/>
        <v>1.0541598949799193E-2</v>
      </c>
      <c r="AE41" s="25">
        <f si="67" t="shared"/>
        <v>6.2402439271248339E-3</v>
      </c>
      <c r="AF41" s="25">
        <f si="68" t="shared"/>
        <v>-4.3013550226744541E-3</v>
      </c>
      <c r="AG41" s="25">
        <f si="46" t="shared"/>
        <v>6.2402439271248339E-3</v>
      </c>
      <c r="AH41" s="25">
        <f si="69" t="shared"/>
        <v>3.61905409880372E-3</v>
      </c>
      <c r="AI41" s="25">
        <f si="47" t="shared"/>
        <v>-1.4751480325855E-3</v>
      </c>
      <c r="AJ41" s="25">
        <f si="48" t="shared"/>
        <v>6.2677950749372136E-4</v>
      </c>
      <c r="AK41" s="25">
        <f si="49" t="shared"/>
        <v>-1.1345360631265196E-3</v>
      </c>
      <c r="AL41" s="25">
        <f si="50" t="shared"/>
        <v>8.5005813849017571E-4</v>
      </c>
      <c r="AM41" s="25">
        <f si="51" t="shared"/>
        <v>6.1638724911714663E-3</v>
      </c>
      <c r="AN41" s="25">
        <f si="28" t="shared"/>
        <v>4.7073292902032769E-3</v>
      </c>
      <c r="AO41" s="25">
        <f si="52" t="shared"/>
        <v>5.6297398315257837E-4</v>
      </c>
      <c r="AP41" s="40">
        <f si="70" t="shared"/>
        <v>0.69718309859154204</v>
      </c>
      <c r="AQ41" s="40">
        <f si="71" t="shared"/>
        <v>1.123510292524363</v>
      </c>
      <c r="AR41" s="25">
        <f si="53" t="shared"/>
        <v>1.3312213257352995E-3</v>
      </c>
      <c r="AS41" s="25">
        <f si="54" t="shared"/>
        <v>4.8272118054818328E-3</v>
      </c>
      <c r="AT41" s="25">
        <f si="55" t="shared"/>
        <v>6.2402439271248339E-3</v>
      </c>
      <c r="AU41" s="28">
        <f si="56" t="shared"/>
        <v>0.83531960996749954</v>
      </c>
      <c r="AV41" s="28">
        <f si="57" t="shared"/>
        <v>1</v>
      </c>
      <c r="AW41" s="40">
        <f si="58" t="shared"/>
        <v>1</v>
      </c>
      <c r="AX41" s="25">
        <f si="59" t="shared"/>
        <v>6.2402439271248339E-3</v>
      </c>
      <c r="AY41" s="28">
        <f si="60" t="shared"/>
        <v>0.45922882427306588</v>
      </c>
      <c r="AZ41" s="25">
        <f si="61" t="shared"/>
        <v>5.1514131611647149E-3</v>
      </c>
      <c r="BA41" s="25">
        <f si="62" t="shared"/>
        <v>4.7073292902032769E-3</v>
      </c>
      <c r="BB41" s="25">
        <f si="34" t="shared"/>
        <v>0.83687566418702775</v>
      </c>
      <c r="BC41" s="25">
        <f si="35" t="shared"/>
        <v>1.4912706856353365E-3</v>
      </c>
      <c r="BD41" s="25">
        <f si="36" t="shared"/>
        <v>4.8815229626827852E-3</v>
      </c>
      <c r="BE41" s="39">
        <f si="37" t="shared"/>
        <v>0</v>
      </c>
      <c r="BG41" t="str">
        <f si="72" t="shared"/>
        <v/>
      </c>
      <c r="BH41">
        <f si="73" t="shared"/>
        <v>0.5</v>
      </c>
      <c r="BI41" t="str">
        <f ref="BI41:BI72" si="75" t="shared">IF(B41=4,IF(AW40&lt;0.6,IF(AR41&gt;=0,IF(K41&lt;1018,2,1),0),IF(AW40&gt;0.85,IF(AR41&lt;=0,-0.5,0),0)),"")</f>
        <v/>
      </c>
      <c r="BJ41" t="str">
        <f si="74" t="shared"/>
        <v/>
      </c>
      <c r="BK41" s="25">
        <f si="39" t="shared"/>
        <v>2.4136059027409164E-3</v>
      </c>
    </row>
    <row r="42" spans="1:63">
      <c r="A42" s="1">
        <v>42558</v>
      </c>
      <c r="B42" s="41">
        <f si="20" t="shared"/>
        <v>4</v>
      </c>
      <c r="C42">
        <v>3009.35</v>
      </c>
      <c r="D42">
        <v>3006.12</v>
      </c>
      <c r="E42">
        <v>3009.84</v>
      </c>
      <c r="F42">
        <v>3005.7</v>
      </c>
      <c r="G42">
        <v>3002.51</v>
      </c>
      <c r="H42">
        <v>3018.74</v>
      </c>
      <c r="I42">
        <v>2995.4</v>
      </c>
      <c r="J42">
        <v>1001</v>
      </c>
      <c r="K42">
        <v>1126</v>
      </c>
      <c r="L42">
        <v>3003.97</v>
      </c>
      <c r="M42" s="39">
        <v>3006.81</v>
      </c>
      <c r="N42">
        <v>3016.85</v>
      </c>
      <c r="O42">
        <v>3023.65</v>
      </c>
      <c r="P42">
        <v>3002.15</v>
      </c>
      <c r="Q42">
        <v>1429</v>
      </c>
      <c r="R42">
        <v>1347</v>
      </c>
      <c r="S42">
        <f si="41" t="shared"/>
        <v>2910.7505000000001</v>
      </c>
      <c r="T42" t="str">
        <f si="40" t="shared"/>
        <v>牛</v>
      </c>
      <c r="U42">
        <f si="63" t="shared"/>
        <v>3023.65</v>
      </c>
      <c r="V42">
        <f si="42" t="shared"/>
        <v>2995.4</v>
      </c>
      <c r="W42" s="40">
        <f si="21" t="shared"/>
        <v>9.3869323019112674E-3</v>
      </c>
      <c r="X42">
        <f si="43" t="shared"/>
        <v>1429</v>
      </c>
      <c r="Y42">
        <f si="44" t="shared"/>
        <v>1126</v>
      </c>
      <c r="AA42" s="25">
        <f si="45" t="shared"/>
        <v>9.3874092411982656E-3</v>
      </c>
      <c r="AB42" s="25">
        <f si="64" t="shared"/>
        <v>-2.6349689359217152E-3</v>
      </c>
      <c r="AC42" s="25">
        <f si="65" t="shared"/>
        <v>-2.2514702003145772E-3</v>
      </c>
      <c r="AD42" s="25">
        <f si="66" t="shared"/>
        <v>7.1354621015966716E-3</v>
      </c>
      <c r="AE42" s="25">
        <f si="67" t="shared"/>
        <v>4.7406022810159969E-3</v>
      </c>
      <c r="AF42" s="25">
        <f si="68" t="shared"/>
        <v>-4.6463300208952991E-3</v>
      </c>
      <c r="AG42" s="25">
        <f si="46" t="shared"/>
        <v>2.4891320807012836E-3</v>
      </c>
      <c r="AH42" s="25">
        <f si="69" t="shared"/>
        <v>-1.4583685522048044E-4</v>
      </c>
      <c r="AI42" s="25">
        <f si="47" t="shared"/>
        <v>-1.0738979033785791E-3</v>
      </c>
      <c r="AJ42" s="25">
        <f si="48" t="shared"/>
        <v>1.6281260471339752E-4</v>
      </c>
      <c r="AK42" s="25">
        <f si="49" t="shared"/>
        <v>-1.2136226458636548E-3</v>
      </c>
      <c r="AL42" s="25">
        <f si="50" t="shared"/>
        <v>-2.27550307272976E-3</v>
      </c>
      <c r="AM42" s="25">
        <f si="51" t="shared"/>
        <v>7.7617472077011109E-3</v>
      </c>
      <c r="AN42" s="25">
        <f si="28" t="shared"/>
        <v>7.1360122262186096E-3</v>
      </c>
      <c r="AO42" s="25">
        <f si="52" t="shared"/>
        <v>4.8614164327648123E-4</v>
      </c>
      <c r="AP42" s="40">
        <f si="70" t="shared"/>
        <v>0.59768637532133684</v>
      </c>
      <c r="AQ42" s="40">
        <f si="71" t="shared"/>
        <v>0.93787489288775328</v>
      </c>
      <c r="AR42" s="25">
        <f si="53" t="shared"/>
        <v>9.4496894291110827E-4</v>
      </c>
      <c r="AS42" s="25">
        <f si="54" t="shared"/>
        <v>4.2784935101547123E-3</v>
      </c>
      <c r="AT42" s="25">
        <f si="55" t="shared"/>
        <v>2.4891320807012836E-3</v>
      </c>
      <c r="AU42" s="28">
        <f si="56" t="shared"/>
        <v>0.30462724935733598</v>
      </c>
      <c r="AV42" s="28">
        <f si="57" t="shared"/>
        <v>0.68372093023254965</v>
      </c>
      <c r="AW42" s="40">
        <f si="58" t="shared"/>
        <v>0.75929203539822365</v>
      </c>
      <c r="AX42" s="25">
        <f si="59" t="shared"/>
        <v>2.4891320807012836E-3</v>
      </c>
      <c r="AY42" s="28">
        <f si="60" t="shared"/>
        <v>0.45592920353982685</v>
      </c>
      <c r="AZ42" s="25">
        <f si="61" t="shared"/>
        <v>2.3708269481655152E-3</v>
      </c>
      <c r="BA42" s="25">
        <f si="62" t="shared"/>
        <v>4.884542025903979E-3</v>
      </c>
      <c r="BB42" s="25">
        <f si="34" t="shared"/>
        <v>1</v>
      </c>
      <c r="BC42" s="25">
        <f si="35" t="shared"/>
        <v>4.8272118054818328E-3</v>
      </c>
      <c r="BD42" s="25">
        <f si="36" t="shared"/>
        <v>6.2402439271248339E-3</v>
      </c>
      <c r="BE42" s="39">
        <f si="37" t="shared"/>
        <v>0</v>
      </c>
      <c r="BG42" t="str">
        <f si="72" t="shared"/>
        <v/>
      </c>
      <c r="BH42" t="str">
        <f si="73" t="shared"/>
        <v/>
      </c>
      <c r="BI42">
        <f si="75" t="shared"/>
        <v>0</v>
      </c>
      <c r="BJ42" t="str">
        <f si="74" t="shared"/>
        <v/>
      </c>
      <c r="BK42" s="25" t="str">
        <f si="39" t="shared"/>
        <v/>
      </c>
    </row>
    <row r="43" spans="1:63">
      <c r="A43" s="1">
        <v>42559</v>
      </c>
      <c r="B43" s="41">
        <f si="20" t="shared"/>
        <v>5</v>
      </c>
      <c r="C43">
        <v>3000.33</v>
      </c>
      <c r="D43">
        <v>2996.37</v>
      </c>
      <c r="E43">
        <v>3001.18</v>
      </c>
      <c r="F43">
        <v>2993.23</v>
      </c>
      <c r="G43">
        <v>2990.68</v>
      </c>
      <c r="H43">
        <v>3001.18</v>
      </c>
      <c r="I43">
        <v>2983.89</v>
      </c>
      <c r="J43">
        <v>935</v>
      </c>
      <c r="K43">
        <v>1019</v>
      </c>
      <c r="L43">
        <v>2990.43</v>
      </c>
      <c r="M43" s="39">
        <v>2990.36</v>
      </c>
      <c r="N43">
        <v>2988.09</v>
      </c>
      <c r="O43">
        <v>2999.34</v>
      </c>
      <c r="P43">
        <v>2987.36</v>
      </c>
      <c r="Q43">
        <v>1408</v>
      </c>
      <c r="R43">
        <v>1349</v>
      </c>
      <c r="S43">
        <f si="41" t="shared"/>
        <v>2914.8894999999998</v>
      </c>
      <c r="T43" t="str">
        <f si="40" t="shared"/>
        <v>牛</v>
      </c>
      <c r="U43">
        <f si="63" t="shared"/>
        <v>3001.18</v>
      </c>
      <c r="V43">
        <f si="42" t="shared"/>
        <v>2983.89</v>
      </c>
      <c r="W43" s="40">
        <f si="21" t="shared"/>
        <v>5.7777262748958513E-3</v>
      </c>
      <c r="X43">
        <f si="43" t="shared"/>
        <v>935</v>
      </c>
      <c r="Y43">
        <f si="44" t="shared"/>
        <v>1019</v>
      </c>
      <c r="AA43" s="25">
        <f si="45" t="shared"/>
        <v>5.7626994363953179E-3</v>
      </c>
      <c r="AB43" s="25">
        <f si="64" t="shared"/>
        <v>-5.4909580592015584E-3</v>
      </c>
      <c r="AC43" s="25">
        <f si="65" t="shared"/>
        <v>-4.3711573672797288E-3</v>
      </c>
      <c r="AD43" s="25">
        <f si="66" t="shared"/>
        <v>1.4065689076162998E-3</v>
      </c>
      <c r="AE43" s="25">
        <f si="67" t="shared"/>
        <v>2.8326204761242334E-4</v>
      </c>
      <c r="AF43" s="25">
        <f si="68" t="shared"/>
        <v>-5.4944642272834977E-3</v>
      </c>
      <c r="AG43" s="25">
        <f si="46" t="shared"/>
        <v>-4.0878953196673198E-3</v>
      </c>
      <c r="AH43" s="25">
        <f si="69" t="shared"/>
        <v>-9.578853378868879E-3</v>
      </c>
      <c r="AI43" s="25">
        <f si="47" t="shared"/>
        <v>-1.3207265915004371E-3</v>
      </c>
      <c r="AJ43" s="25">
        <f si="48" t="shared"/>
        <v>2.8326204761242334E-4</v>
      </c>
      <c r="AK43" s="25">
        <f si="49" t="shared"/>
        <v>-2.3692107265528297E-3</v>
      </c>
      <c r="AL43" s="25">
        <f si="50" t="shared"/>
        <v>-3.2214963238824139E-3</v>
      </c>
      <c r="AM43" s="25">
        <f si="51" t="shared"/>
        <v>5.7777262748958513E-3</v>
      </c>
      <c r="AN43" s="25">
        <f si="28" t="shared"/>
        <v>4.0022102296711701E-3</v>
      </c>
      <c r="AO43" s="25">
        <f si="52" t="shared"/>
        <v>-8.3596523102148122E-5</v>
      </c>
      <c r="AP43" s="40">
        <f si="70" t="shared"/>
        <v>0.95083863504916655</v>
      </c>
      <c r="AQ43" s="40">
        <f si="71" t="shared"/>
        <v>1.9063042220937019</v>
      </c>
      <c r="AR43" s="25">
        <f si="53" t="shared"/>
        <v>-2.3408278840395987E-5</v>
      </c>
      <c r="AS43" s="25">
        <f si="54" t="shared"/>
        <v>-7.8280247268273343E-4</v>
      </c>
      <c r="AT43" s="25">
        <f si="55" t="shared"/>
        <v>-4.0878953196673198E-3</v>
      </c>
      <c r="AU43" s="28">
        <f si="56" t="shared"/>
        <v>0.39271255060728616</v>
      </c>
      <c r="AV43" s="28">
        <f si="57" t="shared"/>
        <v>6.0934891485811112E-2</v>
      </c>
      <c r="AW43" s="40">
        <f si="58" t="shared"/>
        <v>0.2429149797571013</v>
      </c>
      <c r="AX43" s="25">
        <f si="59" t="shared"/>
        <v>-4.0878953196673198E-3</v>
      </c>
      <c r="AY43" s="28">
        <f si="60" t="shared"/>
        <v>-0.13533834586464405</v>
      </c>
      <c r="AZ43" s="25">
        <f si="61" t="shared"/>
        <v>2.2729679034011519E-3</v>
      </c>
      <c r="BA43" s="25">
        <f si="62" t="shared"/>
        <v>2.4433306399751714E-4</v>
      </c>
      <c r="BB43" s="25">
        <f si="34" t="shared"/>
        <v>0.75929203539822365</v>
      </c>
      <c r="BC43" s="25">
        <f si="35" t="shared"/>
        <v>4.2784935101547123E-3</v>
      </c>
      <c r="BD43" s="25">
        <f si="36" t="shared"/>
        <v>2.4891320807012836E-3</v>
      </c>
      <c r="BE43" s="39">
        <f si="37" t="shared"/>
        <v>0</v>
      </c>
      <c r="BG43" t="str">
        <f si="72" t="shared"/>
        <v/>
      </c>
      <c r="BH43" t="str">
        <f si="73" t="shared"/>
        <v/>
      </c>
      <c r="BI43" t="str">
        <f si="75" t="shared"/>
        <v/>
      </c>
      <c r="BJ43">
        <f si="74" t="shared"/>
        <v>0</v>
      </c>
      <c r="BK43" s="25" t="str">
        <f si="39" t="shared"/>
        <v/>
      </c>
    </row>
    <row r="44" spans="1:63">
      <c r="A44" s="1">
        <v>42562</v>
      </c>
      <c r="B44" s="41">
        <f si="20" t="shared"/>
        <v>1</v>
      </c>
      <c r="C44">
        <v>2993.75</v>
      </c>
      <c r="D44">
        <v>2997.73</v>
      </c>
      <c r="E44">
        <v>2997.97</v>
      </c>
      <c r="F44">
        <v>3002.99</v>
      </c>
      <c r="G44">
        <v>3015.27</v>
      </c>
      <c r="H44">
        <v>3016.75</v>
      </c>
      <c r="I44">
        <v>2992.22</v>
      </c>
      <c r="J44">
        <v>1051</v>
      </c>
      <c r="K44">
        <v>1007</v>
      </c>
      <c r="L44">
        <v>3017</v>
      </c>
      <c r="M44" s="39">
        <v>3018.48</v>
      </c>
      <c r="N44">
        <v>2994.92</v>
      </c>
      <c r="O44">
        <v>3022.94</v>
      </c>
      <c r="P44">
        <v>2990.91</v>
      </c>
      <c r="Q44">
        <v>1334</v>
      </c>
      <c r="R44">
        <v>1451</v>
      </c>
      <c r="S44">
        <f si="41" t="shared"/>
        <v>2917.9360000000001</v>
      </c>
      <c r="T44" t="str">
        <f si="40" t="shared"/>
        <v>牛</v>
      </c>
      <c r="U44">
        <f si="63" t="shared"/>
        <v>3022.94</v>
      </c>
      <c r="V44">
        <f si="42" t="shared"/>
        <v>2990.91</v>
      </c>
      <c r="W44" s="40">
        <f si="21" t="shared"/>
        <v>1.0652178842794785E-2</v>
      </c>
      <c r="X44">
        <f si="43" t="shared"/>
        <v>1334</v>
      </c>
      <c r="Y44">
        <f si="44" t="shared"/>
        <v>1451</v>
      </c>
      <c r="AA44" s="25">
        <f si="45" t="shared"/>
        <v>1.0698956158663949E-2</v>
      </c>
      <c r="AB44" s="25">
        <f si="64" t="shared"/>
        <v>1.8923948782023068E-3</v>
      </c>
      <c r="AC44" s="25">
        <f si="65" t="shared"/>
        <v>-9.3123477417182202E-3</v>
      </c>
      <c r="AD44" s="25">
        <f si="66" t="shared"/>
        <v>1.3398311010765925E-3</v>
      </c>
      <c r="AE44" s="25">
        <f si="67" t="shared"/>
        <v>9.7030855899836264E-3</v>
      </c>
      <c r="AF44" s="25">
        <f si="68" t="shared"/>
        <v>-9.49093252811086E-4</v>
      </c>
      <c r="AG44" s="25">
        <f si="46" t="shared"/>
        <v>3.9073784826537081E-4</v>
      </c>
      <c r="AH44" s="25">
        <f si="69" t="shared"/>
        <v>2.283132726467831E-3</v>
      </c>
      <c r="AI44" s="25">
        <f si="47" t="shared"/>
        <v>1.328553407642171E-3</v>
      </c>
      <c r="AJ44" s="25">
        <f si="48" t="shared"/>
        <v>1.4086107821363939E-3</v>
      </c>
      <c r="AK44" s="25">
        <f si="49" t="shared"/>
        <v>3.0816768152302733E-3</v>
      </c>
      <c r="AL44" s="25">
        <f si="50" t="shared"/>
        <v>7.1625962313040534E-3</v>
      </c>
      <c r="AM44" s="25">
        <f si="51" t="shared"/>
        <v>8.1645061507323972E-3</v>
      </c>
      <c r="AN44" s="25">
        <f si="28" t="shared"/>
        <v>1.0652178842794785E-2</v>
      </c>
      <c r="AO44" s="25">
        <f si="52" t="shared"/>
        <v>5.7358176853164098E-4</v>
      </c>
      <c r="AP44" s="40">
        <f si="70" t="shared"/>
        <v>6.237260497350948E-2</v>
      </c>
      <c r="AQ44" s="40">
        <f si="71" t="shared"/>
        <v>-0.16836526701996007</v>
      </c>
      <c r="AR44" s="25">
        <f si="53" t="shared"/>
        <v>4.9043324794862525E-4</v>
      </c>
      <c r="AS44" s="25">
        <f si="54" t="shared"/>
        <v>-7.345440151570206E-3</v>
      </c>
      <c r="AT44" s="25">
        <f si="55" t="shared"/>
        <v>3.9073784826537081E-4</v>
      </c>
      <c r="AU44" s="28">
        <f si="56" t="shared"/>
        <v>0.93966571545046862</v>
      </c>
      <c r="AV44" s="28">
        <f si="57" t="shared"/>
        <v>0.12519512956603787</v>
      </c>
      <c r="AW44" s="40">
        <f si="58" t="shared"/>
        <v>0.12519512956603787</v>
      </c>
      <c r="AX44" s="25">
        <f si="59" t="shared"/>
        <v>3.9073784826537081E-4</v>
      </c>
      <c r="AY44" s="28">
        <f si="60" t="shared"/>
        <v>-0.6893537308772959</v>
      </c>
      <c r="AZ44" s="25">
        <f si="61" t="shared"/>
        <v>7.6737915875515379E-3</v>
      </c>
      <c r="BA44" s="25">
        <f si="62" t="shared"/>
        <v>1.3398311010765925E-3</v>
      </c>
      <c r="BB44" s="25">
        <f si="34" t="shared"/>
        <v>0.2429149797571013</v>
      </c>
      <c r="BC44" s="25">
        <f si="35" t="shared"/>
        <v>-7.8280247268273343E-4</v>
      </c>
      <c r="BD44" s="25">
        <f si="36" t="shared"/>
        <v>-4.0878953196673198E-3</v>
      </c>
      <c r="BE44" s="39">
        <f si="37" t="shared"/>
        <v>1</v>
      </c>
      <c r="BG44" t="str">
        <f si="72" t="shared"/>
        <v/>
      </c>
      <c r="BH44" t="str">
        <f si="73" t="shared"/>
        <v/>
      </c>
      <c r="BI44" t="str">
        <f si="75" t="shared"/>
        <v/>
      </c>
      <c r="BJ44" t="str">
        <f si="74" t="shared"/>
        <v/>
      </c>
      <c r="BK44" s="25" t="str">
        <f si="39" t="shared"/>
        <v/>
      </c>
    </row>
    <row r="45" spans="1:63">
      <c r="A45" s="1">
        <v>42563</v>
      </c>
      <c r="B45" s="41">
        <f si="20" t="shared"/>
        <v>2</v>
      </c>
      <c r="C45">
        <v>2992.52</v>
      </c>
      <c r="D45">
        <v>2994.41</v>
      </c>
      <c r="E45">
        <v>3000.86</v>
      </c>
      <c r="F45">
        <v>2995.75</v>
      </c>
      <c r="G45">
        <v>2994.89</v>
      </c>
      <c r="H45">
        <v>3020.78</v>
      </c>
      <c r="I45">
        <v>2984.42</v>
      </c>
      <c r="J45">
        <v>1013</v>
      </c>
      <c r="K45">
        <v>1104</v>
      </c>
      <c r="L45">
        <v>2995.08</v>
      </c>
      <c r="M45" s="39">
        <v>2998.25</v>
      </c>
      <c r="N45">
        <v>3049.38</v>
      </c>
      <c r="O45">
        <v>3049.38</v>
      </c>
      <c r="P45">
        <v>2995.08</v>
      </c>
      <c r="Q45">
        <v>1500</v>
      </c>
      <c r="R45">
        <v>1300</v>
      </c>
      <c r="S45">
        <f si="41" t="shared"/>
        <v>2926.0284999999994</v>
      </c>
      <c r="T45" t="str">
        <f si="40" t="shared"/>
        <v>牛</v>
      </c>
      <c r="U45">
        <f si="63" t="shared"/>
        <v>3049.38</v>
      </c>
      <c r="V45">
        <f si="42" t="shared"/>
        <v>2984.42</v>
      </c>
      <c r="W45" s="40">
        <f si="21" t="shared"/>
        <v>2.1532868159573299E-2</v>
      </c>
      <c r="X45">
        <f si="43" t="shared"/>
        <v>1500</v>
      </c>
      <c r="Y45">
        <f si="44" t="shared"/>
        <v>1104</v>
      </c>
      <c r="AA45" s="25">
        <f si="45" t="shared"/>
        <v>2.1707457260101867E-2</v>
      </c>
      <c r="AB45" s="25">
        <f si="64" t="shared"/>
        <v>-8.0167822259182529E-4</v>
      </c>
      <c r="AC45" s="25">
        <f si="65" t="shared"/>
        <v>0</v>
      </c>
      <c r="AD45" s="25">
        <f si="66" t="shared"/>
        <v>2.1532868159573299E-2</v>
      </c>
      <c r="AE45" s="25">
        <f si="67" t="shared"/>
        <v>1.8822449464120743E-2</v>
      </c>
      <c r="AF45" s="25">
        <f si="68" t="shared"/>
        <v>-2.7104186954523949E-3</v>
      </c>
      <c r="AG45" s="25">
        <f si="46" t="shared"/>
        <v>1.8822449464120743E-2</v>
      </c>
      <c r="AH45" s="25">
        <f si="69" t="shared"/>
        <v>1.8020771241528805E-2</v>
      </c>
      <c r="AI45" s="25">
        <f si="47" t="shared"/>
        <v>6.3137536693582763E-4</v>
      </c>
      <c r="AJ45" s="25">
        <f si="48" t="shared"/>
        <v>2.7830724509764165E-3</v>
      </c>
      <c r="AK45" s="25">
        <f si="49" t="shared"/>
        <v>1.0787757777270504E-3</v>
      </c>
      <c r="AL45" s="25">
        <f si="50" t="shared"/>
        <v>7.9166121036601707E-4</v>
      </c>
      <c r="AM45" s="25">
        <f si="51" t="shared"/>
        <v>1.2109653077105957E-2</v>
      </c>
      <c r="AN45" s="25">
        <f si="28" t="shared"/>
        <v>1.7967348870898615E-2</v>
      </c>
      <c r="AO45" s="25">
        <f si="52" t="shared"/>
        <v>6.343938285635373E-5</v>
      </c>
      <c r="AP45" s="40">
        <f si="70" t="shared"/>
        <v>0.2227722772277195</v>
      </c>
      <c r="AQ45" s="40">
        <f si="71" t="shared"/>
        <v>0.28877887788778778</v>
      </c>
      <c r="AR45" s="25">
        <f si="53" t="shared"/>
        <v>1.057842733709321E-3</v>
      </c>
      <c r="AS45" s="25">
        <f si="54" t="shared"/>
        <v>1.7967348870898615E-2</v>
      </c>
      <c r="AT45" s="25">
        <f si="55" t="shared"/>
        <v>1.8822449464120743E-2</v>
      </c>
      <c r="AU45" s="28">
        <f si="56" t="shared"/>
        <v>0.28795379537953142</v>
      </c>
      <c r="AV45" s="28">
        <f si="57" t="shared"/>
        <v>1</v>
      </c>
      <c r="AW45" s="40">
        <f si="58" t="shared"/>
        <v>1</v>
      </c>
      <c r="AX45" s="25">
        <f si="59" t="shared"/>
        <v>1.8822449464120743E-2</v>
      </c>
      <c r="AY45" s="28">
        <f si="60" t="shared"/>
        <v>0.83589901477832751</v>
      </c>
      <c r="AZ45" s="25">
        <f si="61" t="shared"/>
        <v>3.5020799058184354E-3</v>
      </c>
      <c r="BA45" s="25">
        <f si="62" t="shared"/>
        <v>1.7967348870898615E-2</v>
      </c>
      <c r="BB45" s="25">
        <f si="34" t="shared"/>
        <v>0.12519512956603787</v>
      </c>
      <c r="BC45" s="25">
        <f si="35" t="shared"/>
        <v>-7.345440151570206E-3</v>
      </c>
      <c r="BD45" s="25">
        <f si="36" t="shared"/>
        <v>3.9073784826537081E-4</v>
      </c>
      <c r="BE45" s="39">
        <f si="37" t="shared"/>
        <v>1</v>
      </c>
      <c r="BG45">
        <f si="72" t="shared"/>
        <v>1</v>
      </c>
      <c r="BH45" t="str">
        <f si="73" t="shared"/>
        <v/>
      </c>
      <c r="BI45" t="str">
        <f si="75" t="shared"/>
        <v/>
      </c>
      <c r="BJ45" t="str">
        <f si="74" t="shared"/>
        <v/>
      </c>
      <c r="BK45" s="25">
        <f si="39" t="shared"/>
        <v>1.7967348870898615E-2</v>
      </c>
    </row>
    <row r="46" spans="1:63">
      <c r="A46" s="1">
        <v>42564</v>
      </c>
      <c r="B46" s="41">
        <f si="20" t="shared"/>
        <v>3</v>
      </c>
      <c r="C46">
        <v>3049.51</v>
      </c>
      <c r="D46">
        <v>3053.67</v>
      </c>
      <c r="E46">
        <v>3055.52</v>
      </c>
      <c r="F46">
        <v>3063.15</v>
      </c>
      <c r="G46">
        <v>3060.2</v>
      </c>
      <c r="H46">
        <v>3068.46</v>
      </c>
      <c r="I46">
        <v>3049.29</v>
      </c>
      <c r="J46">
        <v>943</v>
      </c>
      <c r="K46">
        <v>930</v>
      </c>
      <c r="L46">
        <v>3063.06</v>
      </c>
      <c r="M46" s="39">
        <v>3065.73</v>
      </c>
      <c r="N46">
        <v>3060.69</v>
      </c>
      <c r="O46">
        <v>3067.07</v>
      </c>
      <c r="P46">
        <v>3048.2</v>
      </c>
      <c r="Q46">
        <v>1313</v>
      </c>
      <c r="R46">
        <v>1436</v>
      </c>
      <c r="S46">
        <f si="41" t="shared"/>
        <v>2936.3879999999999</v>
      </c>
      <c r="T46" t="str">
        <f si="40" t="shared"/>
        <v>牛</v>
      </c>
      <c r="U46">
        <f si="63" t="shared"/>
        <v>3068.46</v>
      </c>
      <c r="V46">
        <f si="42" t="shared"/>
        <v>3048.2</v>
      </c>
      <c r="W46" s="40">
        <f si="21" t="shared"/>
        <v>6.6245546072490682E-3</v>
      </c>
      <c r="X46">
        <f si="43" t="shared"/>
        <v>943</v>
      </c>
      <c r="Y46">
        <f si="44" t="shared"/>
        <v>1436</v>
      </c>
      <c r="AA46" s="25">
        <f si="45" t="shared"/>
        <v>6.6436902977856172E-3</v>
      </c>
      <c r="AB46" s="25">
        <f si="64" t="shared"/>
        <v>4.2630708217310152E-5</v>
      </c>
      <c r="AC46" s="25">
        <f si="65" t="shared"/>
        <v>-2.5354263355864908E-3</v>
      </c>
      <c r="AD46" s="25">
        <f si="66" t="shared"/>
        <v>4.0891282716625718E-3</v>
      </c>
      <c r="AE46" s="25">
        <f si="67" t="shared"/>
        <v>6.1948851017612416E-3</v>
      </c>
      <c r="AF46" s="25">
        <f si="68" t="shared"/>
        <v>-4.2966950548784351E-4</v>
      </c>
      <c r="AG46" s="25">
        <f si="46" t="shared"/>
        <v>3.6594587661745895E-3</v>
      </c>
      <c r="AH46" s="25">
        <f si="69" t="shared"/>
        <v>3.7020894743920243E-3</v>
      </c>
      <c r="AI46" s="25">
        <f si="47" t="shared"/>
        <v>1.363223973154452E-3</v>
      </c>
      <c r="AJ46" s="25">
        <f si="48" t="shared"/>
        <v>1.9688689298667213E-3</v>
      </c>
      <c r="AK46" s="25">
        <f si="49" t="shared"/>
        <v>4.4628762729427181E-3</v>
      </c>
      <c r="AL46" s="25">
        <f si="50" t="shared"/>
        <v>3.4993513304759187E-3</v>
      </c>
      <c r="AM46" s="25">
        <f si="51" t="shared"/>
        <v>6.267030441859364E-3</v>
      </c>
      <c r="AN46" s="25">
        <f si="28" t="shared"/>
        <v>6.1714560081776891E-3</v>
      </c>
      <c r="AO46" s="25">
        <f si="52" t="shared"/>
        <v>9.3414299179692204E-4</v>
      </c>
      <c r="AP46" s="40">
        <f si="70" t="shared"/>
        <v>1.1476264997404999E-2</v>
      </c>
      <c r="AQ46" s="40">
        <f si="71" t="shared"/>
        <v>4.6948356807587468E-3</v>
      </c>
      <c r="AR46" s="25">
        <f si="53" t="shared"/>
        <v>8.7129765219996378E-4</v>
      </c>
      <c r="AS46" s="25">
        <f si="54" t="shared"/>
        <v>-7.7403555609824347E-4</v>
      </c>
      <c r="AT46" s="25">
        <f si="55" t="shared"/>
        <v>3.6594587661745895E-3</v>
      </c>
      <c r="AU46" s="28">
        <f si="56" t="shared"/>
        <v>0.56911841418882703</v>
      </c>
      <c r="AV46" s="28">
        <f si="57" t="shared"/>
        <v>0.66189719130895641</v>
      </c>
      <c r="AW46" s="40">
        <f si="58" t="shared"/>
        <v>0.61648568608095267</v>
      </c>
      <c r="AX46" s="25">
        <f si="59" t="shared"/>
        <v>3.6594587661745895E-3</v>
      </c>
      <c r="AY46" s="28">
        <f si="60" t="shared"/>
        <v>-0.11697926949653827</v>
      </c>
      <c r="AZ46" s="25">
        <f si="61" t="shared"/>
        <v>3.57149667057414E-3</v>
      </c>
      <c r="BA46" s="25">
        <f si="62" t="shared"/>
        <v>4.0891282716625718E-3</v>
      </c>
      <c r="BB46" s="25">
        <f si="34" t="shared"/>
        <v>1</v>
      </c>
      <c r="BC46" s="25">
        <f si="35" t="shared"/>
        <v>1.7967348870898615E-2</v>
      </c>
      <c r="BD46" s="25">
        <f si="36" t="shared"/>
        <v>1.8822449464120743E-2</v>
      </c>
      <c r="BE46" s="39">
        <f si="37" t="shared"/>
        <v>0</v>
      </c>
      <c r="BG46" t="str">
        <f si="72" t="shared"/>
        <v/>
      </c>
      <c r="BH46">
        <f si="73" t="shared"/>
        <v>0</v>
      </c>
      <c r="BI46" t="str">
        <f si="75" t="shared"/>
        <v/>
      </c>
      <c r="BJ46" t="str">
        <f si="74" t="shared"/>
        <v/>
      </c>
      <c r="BK46" s="25" t="str">
        <f si="39" t="shared"/>
        <v/>
      </c>
    </row>
    <row r="47" spans="1:63">
      <c r="A47" s="1">
        <v>42565</v>
      </c>
      <c r="B47" s="41">
        <f si="20" t="shared"/>
        <v>4</v>
      </c>
      <c r="C47">
        <v>3054.98</v>
      </c>
      <c r="D47">
        <v>3050.13</v>
      </c>
      <c r="E47">
        <v>3056.38</v>
      </c>
      <c r="F47">
        <v>3050.82</v>
      </c>
      <c r="G47">
        <v>3047.86</v>
      </c>
      <c r="H47">
        <v>3055.24</v>
      </c>
      <c r="I47">
        <v>3043.96</v>
      </c>
      <c r="J47">
        <v>936</v>
      </c>
      <c r="K47">
        <v>1112</v>
      </c>
      <c r="L47">
        <v>3048.34</v>
      </c>
      <c r="M47" s="39">
        <v>3047.22</v>
      </c>
      <c r="N47">
        <v>3054.02</v>
      </c>
      <c r="O47">
        <v>3054.02</v>
      </c>
      <c r="P47">
        <v>3036.89</v>
      </c>
      <c r="Q47">
        <v>1500</v>
      </c>
      <c r="R47">
        <v>1422</v>
      </c>
      <c r="S47">
        <f si="41" t="shared"/>
        <v>2945.0619999999999</v>
      </c>
      <c r="T47" t="str">
        <f si="40" t="shared"/>
        <v>牛</v>
      </c>
      <c r="U47">
        <v>3057.05</v>
      </c>
      <c r="V47">
        <v>3036.52</v>
      </c>
      <c r="W47" s="40">
        <f si="21" t="shared"/>
        <v>6.7382758150758082E-3</v>
      </c>
      <c r="X47">
        <f si="43" t="shared"/>
        <v>1500</v>
      </c>
      <c r="Y47">
        <f si="44" t="shared"/>
        <v>1422</v>
      </c>
      <c r="AA47" s="25">
        <f si="45" t="shared"/>
        <v>6.7201749274954994E-3</v>
      </c>
      <c r="AB47" s="25">
        <f si="64" t="shared"/>
        <v>-1.8673347839899246E-3</v>
      </c>
      <c r="AC47" s="25">
        <f si="65" t="shared"/>
        <v>-9.9164311595114209E-4</v>
      </c>
      <c r="AD47" s="25">
        <f si="66" t="shared"/>
        <v>5.74663269912462E-3</v>
      </c>
      <c r="AE47" s="25">
        <f si="67" t="shared"/>
        <v>6.7735272213799154E-4</v>
      </c>
      <c r="AF47" s="25">
        <f si="68" t="shared"/>
        <v>-6.060923092937826E-3</v>
      </c>
      <c r="AG47" s="25">
        <f si="46" t="shared"/>
        <v>-3.1429039381311542E-4</v>
      </c>
      <c r="AH47" s="25">
        <f si="69" t="shared"/>
        <v>-2.18162517780308E-3</v>
      </c>
      <c r="AI47" s="25">
        <f si="47" t="shared"/>
        <v>-1.5888332954769378E-3</v>
      </c>
      <c r="AJ47" s="25">
        <f si="48" t="shared"/>
        <v>4.5816316646039396E-4</v>
      </c>
      <c r="AK47" s="25">
        <f si="49" t="shared"/>
        <v>-1.3626390132940205E-3</v>
      </c>
      <c r="AL47" s="25">
        <f si="50" t="shared"/>
        <v>-2.3333409463105921E-3</v>
      </c>
      <c r="AM47" s="25">
        <f si="51" t="shared"/>
        <v>3.6988499674050265E-3</v>
      </c>
      <c r="AN47" s="25">
        <f si="28" t="shared"/>
        <v>5.6247901097201966E-3</v>
      </c>
      <c r="AO47" s="25">
        <f si="52" t="shared"/>
        <v>1.5747514877863272E-4</v>
      </c>
      <c r="AP47" s="40">
        <f si="70" t="shared"/>
        <v>0.9769503546099495</v>
      </c>
      <c r="AQ47" s="40">
        <f si="71" t="shared"/>
        <v>1.4831560283688294</v>
      </c>
      <c r="AR47" s="25">
        <f si="53" t="shared"/>
        <v>-3.6748059656677287E-4</v>
      </c>
      <c r="AS47" s="25">
        <f si="54" t="shared"/>
        <v>1.8615754037189336E-3</v>
      </c>
      <c r="AT47" s="25">
        <f si="55" t="shared"/>
        <v>-3.1429039381311542E-4</v>
      </c>
      <c r="AU47" s="28">
        <f si="56" t="shared"/>
        <v>0.34574468085107968</v>
      </c>
      <c r="AV47" s="28">
        <f si="57" t="shared"/>
        <v>1</v>
      </c>
      <c r="AW47" s="40">
        <f si="58" t="shared"/>
        <v>0.85241110569896883</v>
      </c>
      <c r="AX47" s="25">
        <f si="59" t="shared"/>
        <v>-3.1429039381311542E-4</v>
      </c>
      <c r="AY47" s="28">
        <f si="60" t="shared"/>
        <v>0.2766682903068573</v>
      </c>
      <c r="AZ47" s="25">
        <f si="61" t="shared"/>
        <v>1.2804057023409936E-3</v>
      </c>
      <c r="BA47" s="25">
        <f si="62" t="shared"/>
        <v>5.6247901097201966E-3</v>
      </c>
      <c r="BB47" s="25">
        <f si="34" t="shared"/>
        <v>0.61648568608095267</v>
      </c>
      <c r="BC47" s="25">
        <f si="35" t="shared"/>
        <v>-7.7403555609824347E-4</v>
      </c>
      <c r="BD47" s="25">
        <f si="36" t="shared"/>
        <v>3.6594587661745895E-3</v>
      </c>
      <c r="BE47" s="39">
        <f si="37" t="shared"/>
        <v>1</v>
      </c>
      <c r="BG47" t="str">
        <f si="72" t="shared"/>
        <v/>
      </c>
      <c r="BH47" t="str">
        <f si="73" t="shared"/>
        <v/>
      </c>
      <c r="BI47">
        <f si="75" t="shared"/>
        <v>0</v>
      </c>
      <c r="BJ47" t="str">
        <f si="74" t="shared"/>
        <v/>
      </c>
      <c r="BK47" s="25" t="str">
        <f si="39" t="shared"/>
        <v/>
      </c>
    </row>
    <row r="48" spans="1:63">
      <c r="A48" s="1">
        <v>42566</v>
      </c>
      <c r="B48" s="41">
        <f si="20" t="shared"/>
        <v>5</v>
      </c>
      <c r="C48">
        <v>3056.68</v>
      </c>
      <c r="D48">
        <v>3060.58</v>
      </c>
      <c r="E48">
        <v>3058.43</v>
      </c>
      <c r="F48">
        <v>3061.33</v>
      </c>
      <c r="G48">
        <v>3052.38</v>
      </c>
      <c r="H48">
        <v>3062.13</v>
      </c>
      <c r="I48">
        <v>3045.82</v>
      </c>
      <c r="J48">
        <v>940</v>
      </c>
      <c r="K48">
        <v>1112</v>
      </c>
      <c r="L48">
        <v>3053.81</v>
      </c>
      <c r="M48" s="39">
        <v>3052.17</v>
      </c>
      <c r="N48">
        <v>3054.3</v>
      </c>
      <c r="O48">
        <v>3060.55</v>
      </c>
      <c r="P48">
        <v>3045.12</v>
      </c>
      <c r="Q48">
        <v>1444</v>
      </c>
      <c r="R48">
        <v>1340</v>
      </c>
      <c r="S48">
        <f si="41" t="shared"/>
        <v>2954.1220000000003</v>
      </c>
      <c r="T48" t="str">
        <f si="40" t="shared"/>
        <v>牛</v>
      </c>
      <c r="U48">
        <v>3062.68</v>
      </c>
      <c r="V48">
        <v>3044.54</v>
      </c>
      <c r="W48" s="40">
        <f si="21" t="shared"/>
        <v>5.9405272272749759E-3</v>
      </c>
      <c r="X48">
        <f si="43" t="shared"/>
        <v>1444</v>
      </c>
      <c r="Y48">
        <f si="44" t="shared"/>
        <v>1340</v>
      </c>
      <c r="AA48" s="25">
        <f si="45" t="shared"/>
        <v>5.9345433607704678E-3</v>
      </c>
      <c r="AB48" s="25">
        <f si="64" t="shared"/>
        <v>8.7060407744197848E-4</v>
      </c>
      <c r="AC48" s="25">
        <f si="65" t="shared"/>
        <v>-2.7399158547140607E-3</v>
      </c>
      <c r="AD48" s="25">
        <f si="66" t="shared"/>
        <v>3.2006113725609139E-3</v>
      </c>
      <c r="AE48" s="25">
        <f si="67" t="shared"/>
        <v>1.960990012923203E-3</v>
      </c>
      <c r="AF48" s="25">
        <f si="68" t="shared"/>
        <v>-3.9795372143518019E-3</v>
      </c>
      <c r="AG48" s="25">
        <f si="46" t="shared"/>
        <v>-7.7892584179084523E-4</v>
      </c>
      <c r="AH48" s="25">
        <f si="69" t="shared"/>
        <v>9.1678235651228103E-5</v>
      </c>
      <c r="AI48" s="25">
        <f si="47" t="shared"/>
        <v>1.275080846128809E-3</v>
      </c>
      <c r="AJ48" s="25">
        <f si="48" t="shared"/>
        <v>5.7235276152792279E-4</v>
      </c>
      <c r="AK48" s="25">
        <f si="49" t="shared"/>
        <v>1.5201024174203639E-3</v>
      </c>
      <c r="AL48" s="25">
        <f si="50" t="shared"/>
        <v>-1.4077454502413904E-3</v>
      </c>
      <c r="AM48" s="25">
        <f si="51" t="shared"/>
        <v>5.3405934122083276E-3</v>
      </c>
      <c r="AN48" s="25">
        <f ref="AN48:AN62" si="76" t="shared">LN(O48/P48)</f>
        <v>5.0543291229945752E-3</v>
      </c>
      <c r="AO48" s="25">
        <f si="52" t="shared"/>
        <v>4.683771799247175E-4</v>
      </c>
      <c r="AP48" s="40">
        <f si="70" t="shared"/>
        <v>0.66584917228692264</v>
      </c>
      <c r="AQ48" s="40">
        <f si="71" t="shared"/>
        <v>0.5027590435315662</v>
      </c>
      <c r="AR48" s="25">
        <f si="53" t="shared"/>
        <v>-5.3717832008504747E-4</v>
      </c>
      <c r="AS48" s="25">
        <f si="54" t="shared"/>
        <v>1.6044242852586167E-4</v>
      </c>
      <c r="AT48" s="25">
        <f si="55" t="shared"/>
        <v>-7.7892584179084523E-4</v>
      </c>
      <c r="AU48" s="28">
        <f si="56" t="shared"/>
        <v>0.40220723482525855</v>
      </c>
      <c r="AV48" s="28">
        <f si="57" t="shared"/>
        <v>0.59494491250810877</v>
      </c>
      <c r="AW48" s="40">
        <f si="58" t="shared"/>
        <v>0.53803748621831793</v>
      </c>
      <c r="AX48" s="25">
        <f si="59" t="shared"/>
        <v>-7.7892584179084523E-4</v>
      </c>
      <c r="AY48" s="28">
        <f si="60" t="shared"/>
        <v>2.7012127894169784E-2</v>
      </c>
      <c r="AZ48" s="25">
        <f si="61" t="shared"/>
        <v>2.1514553574460593E-3</v>
      </c>
      <c r="BA48" s="25">
        <f si="62" t="shared"/>
        <v>3.0101245467763524E-3</v>
      </c>
      <c r="BB48" s="25">
        <f si="34" t="shared"/>
        <v>0.85241110569896883</v>
      </c>
      <c r="BC48" s="25">
        <f si="35" t="shared"/>
        <v>1.8615754037189336E-3</v>
      </c>
      <c r="BD48" s="25">
        <f si="36" t="shared"/>
        <v>-3.1429039381311542E-4</v>
      </c>
      <c r="BE48" s="39">
        <f si="37" t="shared"/>
        <v>0</v>
      </c>
      <c r="BG48" t="str">
        <f si="72" t="shared"/>
        <v/>
      </c>
      <c r="BH48" t="str">
        <f si="73" t="shared"/>
        <v/>
      </c>
      <c r="BI48" t="str">
        <f si="75" t="shared"/>
        <v/>
      </c>
      <c r="BJ48">
        <f si="74" t="shared"/>
        <v>0</v>
      </c>
      <c r="BK48" s="25" t="str">
        <f si="39" t="shared"/>
        <v/>
      </c>
    </row>
    <row r="49" spans="1:63">
      <c r="A49" s="1">
        <v>42569</v>
      </c>
      <c r="B49" s="41">
        <f si="20" t="shared"/>
        <v>1</v>
      </c>
      <c r="C49">
        <v>3047.64</v>
      </c>
      <c r="D49">
        <v>3046.64</v>
      </c>
      <c r="E49">
        <v>3050.87</v>
      </c>
      <c r="F49">
        <v>3048.98</v>
      </c>
      <c r="G49">
        <v>3050.93</v>
      </c>
      <c r="H49">
        <v>3058.29</v>
      </c>
      <c r="I49">
        <v>3031.64</v>
      </c>
      <c r="J49">
        <v>946</v>
      </c>
      <c r="K49">
        <v>1042</v>
      </c>
      <c r="L49">
        <v>3050.78</v>
      </c>
      <c r="M49" s="39">
        <v>3051.81</v>
      </c>
      <c r="N49">
        <v>3043.56</v>
      </c>
      <c r="O49">
        <v>3056.73</v>
      </c>
      <c r="P49">
        <v>3039.86</v>
      </c>
      <c r="Q49">
        <v>1348</v>
      </c>
      <c r="R49">
        <v>1445</v>
      </c>
      <c r="S49">
        <f si="41" t="shared"/>
        <v>2962.5819999999999</v>
      </c>
      <c r="T49" t="str">
        <f si="40" t="shared"/>
        <v>牛</v>
      </c>
      <c r="U49">
        <v>3058.32</v>
      </c>
      <c r="V49">
        <v>3031.64</v>
      </c>
      <c r="W49" s="40">
        <f si="21" t="shared"/>
        <v>8.7620183684871088E-3</v>
      </c>
      <c r="X49">
        <f si="43" t="shared"/>
        <v>1348</v>
      </c>
      <c r="Y49">
        <f si="44" t="shared"/>
        <v>1042</v>
      </c>
      <c r="AA49" s="25">
        <f si="45" t="shared"/>
        <v>8.7543148140857494E-3</v>
      </c>
      <c r="AB49" s="25">
        <f si="64" t="shared"/>
        <v>-2.1829131865065913E-3</v>
      </c>
      <c r="AC49" s="25">
        <f si="65" t="shared"/>
        <v>-4.8378626875766042E-3</v>
      </c>
      <c r="AD49" s="25">
        <f si="66" t="shared"/>
        <v>3.9241556809106676E-3</v>
      </c>
      <c r="AE49" s="25">
        <f si="67" t="shared"/>
        <v>3.4982249773802911E-3</v>
      </c>
      <c r="AF49" s="25">
        <f si="68" t="shared"/>
        <v>-5.2637933911068519E-3</v>
      </c>
      <c r="AG49" s="25">
        <f si="46" t="shared"/>
        <v>-1.3396377101963263E-3</v>
      </c>
      <c r="AH49" s="25">
        <f si="69" t="shared"/>
        <v>-3.5225508967029373E-3</v>
      </c>
      <c r="AI49" s="25">
        <f si="47" t="shared"/>
        <v>-3.2817658820240991E-4</v>
      </c>
      <c r="AJ49" s="25">
        <f si="48" t="shared"/>
        <v>1.0592752334659273E-3</v>
      </c>
      <c r="AK49" s="25">
        <f si="49" t="shared"/>
        <v>4.3958784427379765E-4</v>
      </c>
      <c r="AL49" s="25">
        <f si="50" t="shared"/>
        <v>1.0789415614354016E-3</v>
      </c>
      <c r="AM49" s="25">
        <f si="51" t="shared"/>
        <v>8.752209013305064E-3</v>
      </c>
      <c r="AN49" s="25">
        <f si="76" t="shared"/>
        <v>5.5342553977935543E-3</v>
      </c>
      <c r="AO49" s="25">
        <f si="52" t="shared"/>
        <v>-4.9166545125806647E-5</v>
      </c>
      <c r="AP49" s="40">
        <f si="70" t="shared"/>
        <v>0.60037523452157393</v>
      </c>
      <c r="AQ49" s="40">
        <f si="71" t="shared"/>
        <v>0.85028142589119071</v>
      </c>
      <c r="AR49" s="25">
        <f si="53" t="shared"/>
        <v>3.3756159590614258E-4</v>
      </c>
      <c r="AS49" s="25">
        <f si="54" t="shared"/>
        <v>-2.369412726505865E-3</v>
      </c>
      <c r="AT49" s="25">
        <f si="55" t="shared"/>
        <v>-1.3396377101963263E-3</v>
      </c>
      <c r="AU49" s="28">
        <f si="56" t="shared"/>
        <v>0.72382739212007119</v>
      </c>
      <c r="AV49" s="28">
        <f si="57" t="shared"/>
        <v>0.21932424422050043</v>
      </c>
      <c r="AW49" s="40">
        <f si="58" t="shared"/>
        <v>0.44677661169415078</v>
      </c>
      <c r="AX49" s="25">
        <f si="59" t="shared"/>
        <v>-1.3396377101963263E-3</v>
      </c>
      <c r="AY49" s="28">
        <f si="60" t="shared"/>
        <v>-0.27061469265367977</v>
      </c>
      <c r="AZ49" s="25">
        <f si="61" t="shared"/>
        <v>6.3427349525421355E-3</v>
      </c>
      <c r="BA49" s="25">
        <f si="62" t="shared"/>
        <v>1.2164211763234941E-3</v>
      </c>
      <c r="BB49" s="25">
        <f si="34" t="shared"/>
        <v>0.53803748621831793</v>
      </c>
      <c r="BC49" s="25">
        <f si="35" t="shared"/>
        <v>1.6044242852586167E-4</v>
      </c>
      <c r="BD49" s="25">
        <f si="36" t="shared"/>
        <v>-7.7892584179084523E-4</v>
      </c>
      <c r="BE49" s="39">
        <f si="37" t="shared"/>
        <v>0</v>
      </c>
      <c r="BG49" t="str">
        <f si="72" t="shared"/>
        <v/>
      </c>
      <c r="BH49" t="str">
        <f si="73" t="shared"/>
        <v/>
      </c>
      <c r="BI49" t="str">
        <f si="75" t="shared"/>
        <v/>
      </c>
      <c r="BJ49" t="str">
        <f si="74" t="shared"/>
        <v/>
      </c>
      <c r="BK49" s="25" t="str">
        <f si="39" t="shared"/>
        <v/>
      </c>
    </row>
    <row r="50" spans="1:63">
      <c r="A50" s="1">
        <v>42570</v>
      </c>
      <c r="B50" s="41">
        <f si="20" t="shared"/>
        <v>2</v>
      </c>
      <c r="C50">
        <v>3040.23</v>
      </c>
      <c r="D50">
        <v>3040.96</v>
      </c>
      <c r="E50">
        <v>3042.3</v>
      </c>
      <c r="F50">
        <v>3036.45</v>
      </c>
      <c r="G50">
        <v>3021.95</v>
      </c>
      <c r="H50">
        <v>3043.6</v>
      </c>
      <c r="I50">
        <v>3021.35</v>
      </c>
      <c r="J50">
        <v>935</v>
      </c>
      <c r="K50">
        <v>1129</v>
      </c>
      <c r="L50">
        <v>3021.52</v>
      </c>
      <c r="M50" s="39">
        <v>3021.2</v>
      </c>
      <c r="N50">
        <v>3036.6</v>
      </c>
      <c r="O50">
        <v>3037.13</v>
      </c>
      <c r="P50">
        <v>3014.29</v>
      </c>
      <c r="Q50">
        <v>1500</v>
      </c>
      <c r="R50">
        <v>1317</v>
      </c>
      <c r="S50">
        <f si="41" t="shared"/>
        <v>2970.3195000000001</v>
      </c>
      <c r="T50" t="str">
        <f si="40" t="shared"/>
        <v>牛</v>
      </c>
      <c r="U50">
        <v>3043.6</v>
      </c>
      <c r="V50">
        <v>3014.29</v>
      </c>
      <c r="W50" s="40">
        <f si="21" t="shared"/>
        <v>9.6767120935859E-3</v>
      </c>
      <c r="X50">
        <f si="43" t="shared"/>
        <v>935</v>
      </c>
      <c r="Y50">
        <f si="44" t="shared"/>
        <v>1317</v>
      </c>
      <c r="AA50" s="25">
        <f si="45" t="shared"/>
        <v>9.6407179719955223E-3</v>
      </c>
      <c r="AB50" s="25">
        <f si="64" t="shared"/>
        <v>-1.0947124514667813E-3</v>
      </c>
      <c r="AC50" s="25">
        <f si="65" t="shared"/>
        <v>-2.3025568542803729E-3</v>
      </c>
      <c r="AD50" s="25">
        <f si="66" t="shared"/>
        <v>7.3741552393055227E-3</v>
      </c>
      <c r="AE50" s="25">
        <f si="67" t="shared"/>
        <v>1.1078548692776231E-3</v>
      </c>
      <c r="AF50" s="25">
        <f si="68" t="shared"/>
        <v>-8.5688572243083575E-3</v>
      </c>
      <c r="AG50" s="25">
        <f si="46" t="shared"/>
        <v>-1.1947019850028033E-3</v>
      </c>
      <c r="AH50" s="25">
        <f si="69" t="shared"/>
        <v>-2.2894144364695485E-3</v>
      </c>
      <c r="AI50" s="25">
        <f si="47" t="shared"/>
        <v>2.4008458986037859E-4</v>
      </c>
      <c r="AJ50" s="25">
        <f si="48" t="shared"/>
        <v>6.8063785297043516E-4</v>
      </c>
      <c r="AK50" s="25">
        <f si="49" t="shared"/>
        <v>-1.2441005573941588E-3</v>
      </c>
      <c r="AL50" s="25">
        <f si="50" t="shared"/>
        <v>-6.0308520714965697E-3</v>
      </c>
      <c r="AM50" s="25">
        <f si="51" t="shared"/>
        <v>7.3372739495182332E-3</v>
      </c>
      <c r="AN50" s="25">
        <f si="76" t="shared"/>
        <v>7.5486773209080824E-3</v>
      </c>
      <c r="AO50" s="25">
        <f si="52" t="shared"/>
        <v>-1.423023530274933E-4</v>
      </c>
      <c r="AP50" s="40">
        <f si="70" t="shared"/>
        <v>0.84853932584270153</v>
      </c>
      <c r="AQ50" s="40">
        <f si="71" t="shared"/>
        <v>0.99820224719101291</v>
      </c>
      <c r="AR50" s="25">
        <f si="53" t="shared"/>
        <v>-1.0591256927324993E-4</v>
      </c>
      <c r="AS50" s="25">
        <f si="54" t="shared"/>
        <v>4.9784524395213277E-3</v>
      </c>
      <c r="AT50" s="25">
        <f si="55" t="shared"/>
        <v>-1.1947019850028033E-3</v>
      </c>
      <c r="AU50" s="28">
        <f si="56" t="shared"/>
        <v>2.6966292134827374E-2</v>
      </c>
      <c r="AV50" s="28">
        <f si="57" t="shared"/>
        <v>0.97679509632223305</v>
      </c>
      <c r="AW50" s="40">
        <f si="58" t="shared"/>
        <v>0.76117366086659799</v>
      </c>
      <c r="AX50" s="25">
        <f si="59" t="shared"/>
        <v>-1.1947019850028033E-3</v>
      </c>
      <c r="AY50" s="28">
        <f si="60" t="shared"/>
        <v>0.51450017059024067</v>
      </c>
      <c r="AZ50" s="25">
        <f si="61" t="shared"/>
        <v>1.9856700874394369E-4</v>
      </c>
      <c r="BA50" s="25">
        <f si="62" t="shared"/>
        <v>7.3741552393055227E-3</v>
      </c>
      <c r="BB50" s="25">
        <f si="34" t="shared"/>
        <v>0.44677661169415078</v>
      </c>
      <c r="BC50" s="25">
        <f si="35" t="shared"/>
        <v>-2.369412726505865E-3</v>
      </c>
      <c r="BD50" s="25">
        <f si="36" t="shared"/>
        <v>-1.3396377101963263E-3</v>
      </c>
      <c r="BE50" s="39">
        <f si="37" t="shared"/>
        <v>1</v>
      </c>
      <c r="BG50">
        <f si="72" t="shared"/>
        <v>0</v>
      </c>
      <c r="BH50" t="str">
        <f si="73" t="shared"/>
        <v/>
      </c>
      <c r="BI50" t="str">
        <f si="75" t="shared"/>
        <v/>
      </c>
      <c r="BJ50" t="str">
        <f si="74" t="shared"/>
        <v/>
      </c>
      <c r="BK50" s="25" t="str">
        <f si="39" t="shared"/>
        <v/>
      </c>
    </row>
    <row r="51" spans="1:63">
      <c r="A51" s="1">
        <v>42571</v>
      </c>
      <c r="B51" s="41">
        <f si="20" t="shared"/>
        <v>3</v>
      </c>
      <c r="C51">
        <v>3034.71</v>
      </c>
      <c r="D51">
        <v>3033.59</v>
      </c>
      <c r="E51">
        <v>3034.36</v>
      </c>
      <c r="F51">
        <v>3031.16</v>
      </c>
      <c r="G51">
        <v>3035.87</v>
      </c>
      <c r="H51">
        <v>3043</v>
      </c>
      <c r="I51">
        <v>3022.63</v>
      </c>
      <c r="J51">
        <v>1003</v>
      </c>
      <c r="K51">
        <v>1052</v>
      </c>
      <c r="L51">
        <v>3036.11</v>
      </c>
      <c r="M51" s="39">
        <v>3034.62</v>
      </c>
      <c r="N51">
        <v>3027.9</v>
      </c>
      <c r="O51">
        <v>3038.1</v>
      </c>
      <c r="P51">
        <v>3026.89</v>
      </c>
      <c r="Q51">
        <v>1302</v>
      </c>
      <c r="R51">
        <v>1403</v>
      </c>
      <c r="S51">
        <f si="41" t="shared"/>
        <v>2978.2215000000001</v>
      </c>
      <c r="T51" t="str">
        <f si="40" t="shared"/>
        <v>牛</v>
      </c>
      <c r="U51">
        <v>3043</v>
      </c>
      <c r="V51">
        <v>3022.63</v>
      </c>
      <c r="W51" s="40">
        <f si="21" t="shared"/>
        <v>6.7165575802709465E-3</v>
      </c>
      <c r="X51">
        <f si="43" t="shared"/>
        <v>1003</v>
      </c>
      <c r="Y51">
        <f si="44" t="shared"/>
        <v>1052</v>
      </c>
      <c r="AA51" s="25">
        <f si="45" t="shared"/>
        <v>6.7123382464880964E-3</v>
      </c>
      <c r="AB51" s="25">
        <f si="64" t="shared"/>
        <v>-6.2260041442519615E-4</v>
      </c>
      <c r="AC51" s="25">
        <f si="65" t="shared"/>
        <v>-4.9745609840474844E-3</v>
      </c>
      <c r="AD51" s="25">
        <f si="66" t="shared"/>
        <v>1.7419965962235653E-3</v>
      </c>
      <c r="AE51" s="25">
        <f si="67" t="shared"/>
        <v>2.7280028633089536E-3</v>
      </c>
      <c r="AF51" s="25">
        <f si="68" t="shared"/>
        <v>-3.988554716962074E-3</v>
      </c>
      <c r="AG51" s="25">
        <f si="46" t="shared"/>
        <v>-2.2465581207385529E-3</v>
      </c>
      <c r="AH51" s="25">
        <f si="69" t="shared"/>
        <v>-2.8691585351637919E-3</v>
      </c>
      <c r="AI51" s="25">
        <f si="47" t="shared"/>
        <v>-3.6913139189466237E-4</v>
      </c>
      <c r="AJ51" s="25">
        <f si="48" t="shared"/>
        <v>-1.1533892355437096E-4</v>
      </c>
      <c r="AK51" s="25">
        <f si="49" t="shared"/>
        <v>-1.1704835102965638E-3</v>
      </c>
      <c r="AL51" s="25">
        <f si="50" t="shared"/>
        <v>3.8217106573611642E-4</v>
      </c>
      <c r="AM51" s="25">
        <f si="51" t="shared"/>
        <v>6.7165575802709465E-3</v>
      </c>
      <c r="AN51" s="25">
        <f si="76" t="shared"/>
        <v>3.696630255105064E-3</v>
      </c>
      <c r="AO51" s="25">
        <f si="52" t="shared"/>
        <v>7.9051643821267172E-5</v>
      </c>
      <c r="AP51" s="40">
        <f si="70" t="shared"/>
        <v>0.59302896416298434</v>
      </c>
      <c r="AQ51" s="40">
        <f si="71" t="shared"/>
        <v>0.68581246931761786</v>
      </c>
      <c r="AR51" s="25">
        <f si="53" t="shared"/>
        <v>-4.9088001934525333E-4</v>
      </c>
      <c r="AS51" s="25">
        <f si="54" t="shared"/>
        <v>-2.7077808302962024E-3</v>
      </c>
      <c r="AT51" s="25">
        <f si="55" t="shared"/>
        <v>-2.2465581207385529E-3</v>
      </c>
      <c r="AU51" s="28">
        <f si="56" t="shared"/>
        <v>0.64997545409915825</v>
      </c>
      <c r="AV51" s="28">
        <f si="57" t="shared"/>
        <v>9.0098126672632922E-2</v>
      </c>
      <c r="AW51" s="40">
        <f si="58" t="shared"/>
        <v>0.25871379479626949</v>
      </c>
      <c r="AX51" s="25">
        <f si="59" t="shared"/>
        <v>-2.2465581207385529E-3</v>
      </c>
      <c r="AY51" s="28">
        <f si="60" t="shared"/>
        <v>-0.40304369170348947</v>
      </c>
      <c r="AZ51" s="25">
        <f si="61" t="shared"/>
        <v>4.3707257826982185E-3</v>
      </c>
      <c r="BA51" s="25">
        <f si="62" t="shared"/>
        <v>3.3362016167961937E-4</v>
      </c>
      <c r="BB51" s="25">
        <f si="34" t="shared"/>
        <v>0.76117366086659799</v>
      </c>
      <c r="BC51" s="25">
        <f si="35" t="shared"/>
        <v>4.9784524395213277E-3</v>
      </c>
      <c r="BD51" s="25">
        <f si="36" t="shared"/>
        <v>-1.1947019850028033E-3</v>
      </c>
      <c r="BE51" s="39">
        <f si="37" t="shared"/>
        <v>0</v>
      </c>
      <c r="BG51" t="str">
        <f si="72" t="shared"/>
        <v/>
      </c>
      <c r="BH51">
        <f si="73" t="shared"/>
        <v>0.5</v>
      </c>
      <c r="BI51" t="str">
        <f si="75" t="shared"/>
        <v/>
      </c>
      <c r="BJ51" t="str">
        <f si="74" t="shared"/>
        <v/>
      </c>
      <c r="BK51" s="25">
        <f si="39" t="shared"/>
        <v>-1.3538904151481012E-3</v>
      </c>
    </row>
    <row r="52" spans="1:63">
      <c r="A52" s="1">
        <v>42572</v>
      </c>
      <c r="B52" s="41">
        <f si="20" t="shared"/>
        <v>4</v>
      </c>
      <c r="C52">
        <v>3027.6</v>
      </c>
      <c r="D52">
        <v>3029.93</v>
      </c>
      <c r="E52">
        <v>3032.68</v>
      </c>
      <c r="F52">
        <v>3037.89</v>
      </c>
      <c r="G52">
        <v>3048.75</v>
      </c>
      <c r="H52">
        <v>3050.12</v>
      </c>
      <c r="I52">
        <v>3027.96</v>
      </c>
      <c r="J52">
        <v>1124</v>
      </c>
      <c r="K52">
        <v>1022</v>
      </c>
      <c r="L52">
        <v>3049.16</v>
      </c>
      <c r="M52" s="39">
        <v>3050.1</v>
      </c>
      <c r="N52">
        <v>3039.01</v>
      </c>
      <c r="O52">
        <v>3053.33</v>
      </c>
      <c r="P52">
        <v>3034.99</v>
      </c>
      <c r="Q52">
        <v>1314</v>
      </c>
      <c r="R52">
        <v>1454</v>
      </c>
      <c r="S52">
        <f si="41" t="shared"/>
        <v>2984.3389999999995</v>
      </c>
      <c r="T52" t="str">
        <f si="40" t="shared"/>
        <v>牛</v>
      </c>
      <c r="U52">
        <v>3053.33</v>
      </c>
      <c r="V52">
        <v>3027.37</v>
      </c>
      <c r="W52" s="40">
        <f si="21" t="shared"/>
        <v>8.5385425103426931E-3</v>
      </c>
      <c r="X52">
        <f si="43" t="shared"/>
        <v>1314</v>
      </c>
      <c r="Y52">
        <f si="44" t="shared"/>
        <v>1454</v>
      </c>
      <c r="AA52" s="25">
        <f si="45" t="shared"/>
        <v>8.5744484079799295E-3</v>
      </c>
      <c r="AB52" s="25">
        <f si="64" t="shared"/>
        <v>-9.9083477911141894E-5</v>
      </c>
      <c r="AC52" s="25">
        <f si="65" t="shared"/>
        <v>-4.7009938289303234E-3</v>
      </c>
      <c r="AD52" s="25">
        <f si="66" t="shared"/>
        <v>3.8375486814124543E-3</v>
      </c>
      <c r="AE52" s="25">
        <f si="67" t="shared"/>
        <v>8.4625718614011261E-3</v>
      </c>
      <c r="AF52" s="25">
        <f si="68" t="shared"/>
        <v>-7.5970648941484553E-5</v>
      </c>
      <c r="AG52" s="25">
        <f si="46" t="shared"/>
        <v>3.7615780324709112E-3</v>
      </c>
      <c r="AH52" s="25">
        <f si="69" t="shared"/>
        <v>3.6624945545597229E-3</v>
      </c>
      <c r="AI52" s="25">
        <f si="47" t="shared"/>
        <v>7.692904913088243E-4</v>
      </c>
      <c r="AJ52" s="25">
        <f si="48" t="shared"/>
        <v>1.6764905878373258E-3</v>
      </c>
      <c r="AK52" s="25">
        <f si="49" t="shared"/>
        <v>3.3929690335793702E-3</v>
      </c>
      <c r="AL52" s="25">
        <f si="50" t="shared"/>
        <v>6.9614440951177381E-3</v>
      </c>
      <c r="AM52" s="25">
        <f si="51" t="shared"/>
        <v>7.2918086593312045E-3</v>
      </c>
      <c r="AN52" s="25">
        <f si="76" t="shared"/>
        <v>6.0246687011592248E-3</v>
      </c>
      <c r="AO52" s="25">
        <f si="52" t="shared"/>
        <v>1.3447230300799528E-4</v>
      </c>
      <c r="AP52" s="40">
        <f si="70" t="shared"/>
        <v>-1.624548736462679E-2</v>
      </c>
      <c r="AQ52" s="40">
        <f si="71" t="shared"/>
        <v>-2.7075812274343783E-3</v>
      </c>
      <c r="AR52" s="25">
        <f si="53" t="shared"/>
        <v>3.0823411608710033E-4</v>
      </c>
      <c r="AS52" s="25">
        <f si="54" t="shared"/>
        <v>-3.3343383656547292E-3</v>
      </c>
      <c r="AT52" s="25">
        <f si="55" t="shared"/>
        <v>3.7615780324709112E-3</v>
      </c>
      <c r="AU52" s="28">
        <f si="56" t="shared"/>
        <v>0.93817689530686377</v>
      </c>
      <c r="AV52" s="28">
        <f si="57" t="shared"/>
        <v>0.21919302071976035</v>
      </c>
      <c r="AW52" s="40">
        <f si="58" t="shared"/>
        <v>0.44838212634824004</v>
      </c>
      <c r="AX52" s="25">
        <f si="59" t="shared"/>
        <v>3.7615780324709112E-3</v>
      </c>
      <c r="AY52" s="28">
        <f si="60" t="shared"/>
        <v>-0.39098613251154168</v>
      </c>
      <c r="AZ52" s="25">
        <f si="61" t="shared"/>
        <v>6.8425450996740765E-3</v>
      </c>
      <c r="BA52" s="25">
        <f si="62" t="shared"/>
        <v>1.3236748722289149E-3</v>
      </c>
      <c r="BB52" s="25">
        <f si="34" t="shared"/>
        <v>0.25871379479626949</v>
      </c>
      <c r="BC52" s="25">
        <f si="35" t="shared"/>
        <v>-2.7077808302962024E-3</v>
      </c>
      <c r="BD52" s="25">
        <f si="36" t="shared"/>
        <v>-2.2465581207385529E-3</v>
      </c>
      <c r="BE52" s="39">
        <f si="37" t="shared"/>
        <v>1</v>
      </c>
      <c r="BG52" t="str">
        <f si="72" t="shared"/>
        <v/>
      </c>
      <c r="BH52" t="str">
        <f si="73" t="shared"/>
        <v/>
      </c>
      <c r="BI52">
        <f si="75" t="shared"/>
        <v>1</v>
      </c>
      <c r="BJ52" t="str">
        <f si="74" t="shared"/>
        <v/>
      </c>
      <c r="BK52" s="25">
        <f si="39" t="shared"/>
        <v>-3.3343383656547292E-3</v>
      </c>
    </row>
    <row r="53" spans="1:63">
      <c r="A53" s="1">
        <v>42573</v>
      </c>
      <c r="B53" s="41">
        <f si="20" t="shared"/>
        <v>5</v>
      </c>
      <c r="C53">
        <v>3038.12</v>
      </c>
      <c r="D53">
        <v>3036.45</v>
      </c>
      <c r="E53">
        <v>3037.62</v>
      </c>
      <c r="F53">
        <v>3033.2</v>
      </c>
      <c r="G53">
        <v>3018.82</v>
      </c>
      <c r="H53">
        <v>3039.27</v>
      </c>
      <c r="I53">
        <v>3018.53</v>
      </c>
      <c r="J53">
        <v>937</v>
      </c>
      <c r="K53">
        <v>1130</v>
      </c>
      <c r="L53">
        <v>3018.82</v>
      </c>
      <c r="M53" s="39">
        <v>3018.46</v>
      </c>
      <c r="N53">
        <v>3012.82</v>
      </c>
      <c r="O53">
        <v>3025</v>
      </c>
      <c r="P53">
        <v>3007.46</v>
      </c>
      <c r="Q53">
        <v>1349</v>
      </c>
      <c r="R53">
        <v>1439</v>
      </c>
      <c r="S53">
        <f si="41" t="shared"/>
        <v>2991.6914999999999</v>
      </c>
      <c r="T53" t="str">
        <f si="40" t="shared"/>
        <v>牛</v>
      </c>
      <c r="U53">
        <f ref="U53:U84" si="77" t="shared">MAX(H53,O53)</f>
        <v>3039.27</v>
      </c>
      <c r="V53">
        <f ref="V53:V84" si="78" t="shared">MIN(I53,P53)</f>
        <v>3007.46</v>
      </c>
      <c r="W53" s="40">
        <f si="21" t="shared"/>
        <v>1.0521486307854391E-2</v>
      </c>
      <c r="X53">
        <f si="43" t="shared"/>
        <v>937</v>
      </c>
      <c r="Y53">
        <f si="44" t="shared"/>
        <v>1439</v>
      </c>
      <c r="AA53" s="25">
        <f si="45" t="shared"/>
        <v>1.0470290837754909E-2</v>
      </c>
      <c r="AB53" s="25">
        <f si="64" t="shared"/>
        <v>-2.9290142102050961E-4</v>
      </c>
      <c r="AC53" s="25">
        <f si="65" t="shared"/>
        <v>-8.7408377611921419E-3</v>
      </c>
      <c r="AD53" s="25">
        <f si="66" t="shared"/>
        <v>1.7806485466623689E-3</v>
      </c>
      <c r="AE53" s="25">
        <f si="67" t="shared"/>
        <v>3.7845193865325942E-4</v>
      </c>
      <c r="AF53" s="25">
        <f si="68" t="shared"/>
        <v>-1.0143034369201245E-2</v>
      </c>
      <c r="AG53" s="25">
        <f si="46" t="shared"/>
        <v>-8.3623858225388443E-3</v>
      </c>
      <c r="AH53" s="25">
        <f si="69" t="shared"/>
        <v>-8.6552872435593214E-3</v>
      </c>
      <c r="AI53" s="25">
        <f si="47" t="shared"/>
        <v>-5.4983317076681367E-4</v>
      </c>
      <c r="AJ53" s="25">
        <f si="48" t="shared"/>
        <v>-1.6458900516769416E-4</v>
      </c>
      <c r="AK53" s="25">
        <f si="49" t="shared"/>
        <v>-1.6207352196823009E-3</v>
      </c>
      <c r="AL53" s="25">
        <f si="50" t="shared"/>
        <v>-6.3728765086296995E-3</v>
      </c>
      <c r="AM53" s="25">
        <f si="51" t="shared"/>
        <v>6.8473970867432591E-3</v>
      </c>
      <c r="AN53" s="25">
        <f si="76" t="shared"/>
        <v>5.8152227876803325E-3</v>
      </c>
      <c r="AO53" s="25">
        <f si="52" t="shared"/>
        <v>0</v>
      </c>
      <c r="AP53" s="40">
        <f si="70" t="shared"/>
        <v>0.9445515911282496</v>
      </c>
      <c r="AQ53" s="40">
        <f si="71" t="shared"/>
        <v>0.98746383799422532</v>
      </c>
      <c r="AR53" s="25">
        <f si="53" t="shared"/>
        <v>-1.1925900419624672E-4</v>
      </c>
      <c r="AS53" s="25">
        <f si="54" t="shared"/>
        <v>-1.9895093139092089E-3</v>
      </c>
      <c r="AT53" s="25">
        <f si="55" t="shared"/>
        <v>-8.3623858225388443E-3</v>
      </c>
      <c r="AU53" s="28">
        <f si="56" t="shared"/>
        <v>1.3982642237221151E-2</v>
      </c>
      <c r="AV53" s="28">
        <f si="57" t="shared"/>
        <v>0.3055872291904298</v>
      </c>
      <c r="AW53" s="40">
        <f si="58" t="shared"/>
        <v>0.16850047154983139</v>
      </c>
      <c r="AX53" s="25">
        <f si="59" t="shared"/>
        <v>-8.3623858225388443E-3</v>
      </c>
      <c r="AY53" s="28">
        <f si="60" t="shared"/>
        <v>-0.18861993083935902</v>
      </c>
      <c r="AZ53" s="25">
        <f si="61" t="shared"/>
        <v>9.6068639460393236E-5</v>
      </c>
      <c r="BA53" s="25">
        <f si="62" t="shared"/>
        <v>1.7806485466623689E-3</v>
      </c>
      <c r="BB53" s="25">
        <f si="34" t="shared"/>
        <v>0.44838212634824004</v>
      </c>
      <c r="BC53" s="25">
        <f si="35" t="shared"/>
        <v>-3.3343383656547292E-3</v>
      </c>
      <c r="BD53" s="25">
        <f si="36" t="shared"/>
        <v>3.7615780324709112E-3</v>
      </c>
      <c r="BE53" s="39">
        <f si="37" t="shared"/>
        <v>1</v>
      </c>
      <c r="BG53" t="str">
        <f si="72" t="shared"/>
        <v/>
      </c>
      <c r="BH53" t="str">
        <f si="73" t="shared"/>
        <v/>
      </c>
      <c r="BI53" t="str">
        <f si="75" t="shared"/>
        <v/>
      </c>
      <c r="BJ53">
        <f si="74" t="shared"/>
        <v>0</v>
      </c>
      <c r="BK53" s="25" t="str">
        <f si="39" t="shared"/>
        <v/>
      </c>
    </row>
    <row r="54" spans="1:63">
      <c r="A54" s="1">
        <v>42576</v>
      </c>
      <c r="B54" s="41">
        <f si="20" t="shared"/>
        <v>1</v>
      </c>
      <c r="C54">
        <v>3008.09</v>
      </c>
      <c r="D54">
        <v>3008.34</v>
      </c>
      <c r="E54">
        <v>3011.21</v>
      </c>
      <c r="F54">
        <v>3005.05</v>
      </c>
      <c r="G54">
        <v>3019.94</v>
      </c>
      <c r="H54">
        <v>3027.12</v>
      </c>
      <c r="I54">
        <v>3004.21</v>
      </c>
      <c r="J54">
        <v>1059</v>
      </c>
      <c r="K54">
        <v>941</v>
      </c>
      <c r="L54">
        <v>3019.94</v>
      </c>
      <c r="M54" s="39">
        <v>3018.47</v>
      </c>
      <c r="N54">
        <v>3015.83</v>
      </c>
      <c r="O54">
        <v>3021.26</v>
      </c>
      <c r="P54">
        <v>3003.29</v>
      </c>
      <c r="Q54">
        <v>1305</v>
      </c>
      <c r="R54">
        <v>1415</v>
      </c>
      <c r="S54">
        <f si="41" t="shared"/>
        <v>2999.6179999999999</v>
      </c>
      <c r="T54" t="str">
        <f si="40" t="shared"/>
        <v>牛</v>
      </c>
      <c r="U54">
        <f si="77" t="shared"/>
        <v>3027.12</v>
      </c>
      <c r="V54">
        <f si="78" t="shared"/>
        <v>3003.29</v>
      </c>
      <c r="W54" s="40">
        <f si="21" t="shared"/>
        <v>7.9033180297387248E-3</v>
      </c>
      <c r="X54">
        <f si="43" t="shared"/>
        <v>1059</v>
      </c>
      <c r="Y54">
        <f si="44" t="shared"/>
        <v>1415</v>
      </c>
      <c r="AA54" s="25">
        <f si="45" t="shared"/>
        <v>7.9219704197680003E-3</v>
      </c>
      <c r="AB54" s="25">
        <f si="64" t="shared"/>
        <v>-1.5711913890280559E-3</v>
      </c>
      <c r="AC54" s="25">
        <f si="65" t="shared"/>
        <v>-3.7365899555714538E-3</v>
      </c>
      <c r="AD54" s="25">
        <f si="66" t="shared"/>
        <v>4.1667280741671921E-3</v>
      </c>
      <c r="AE54" s="25">
        <f si="67" t="shared"/>
        <v>6.306346612151517E-3</v>
      </c>
      <c r="AF54" s="25">
        <f si="68" t="shared"/>
        <v>-1.5969714175870491E-3</v>
      </c>
      <c r="AG54" s="25">
        <f si="46" t="shared"/>
        <v>2.5697566565801525E-3</v>
      </c>
      <c r="AH54" s="25">
        <f si="69" t="shared"/>
        <v>9.9856526755196439E-4</v>
      </c>
      <c r="AI54" s="25">
        <f si="47" t="shared"/>
        <v>8.3105762102756876E-5</v>
      </c>
      <c r="AJ54" s="25">
        <f si="48" t="shared"/>
        <v>1.0366654858258145E-3</v>
      </c>
      <c r="AK54" s="25">
        <f si="49" t="shared"/>
        <v>-1.0111190689051424E-3</v>
      </c>
      <c r="AL54" s="25">
        <f si="50" t="shared"/>
        <v>3.9316377869883746E-3</v>
      </c>
      <c r="AM54" s="25">
        <f si="51" t="shared"/>
        <v>7.5970342154424823E-3</v>
      </c>
      <c r="AN54" s="25">
        <f si="76" t="shared"/>
        <v>5.965608483197586E-3</v>
      </c>
      <c r="AO54" s="25">
        <f si="52" t="shared"/>
        <v>0</v>
      </c>
      <c r="AP54" s="40">
        <f si="70" t="shared"/>
        <v>0.16935835879529174</v>
      </c>
      <c r="AQ54" s="40">
        <f si="71" t="shared"/>
        <v>0.37581841990398002</v>
      </c>
      <c r="AR54" s="25">
        <f si="53" t="shared"/>
        <v>-4.8688314607307976E-4</v>
      </c>
      <c r="AS54" s="25">
        <f si="54" t="shared"/>
        <v>-1.3618811304081358E-3</v>
      </c>
      <c r="AT54" s="25">
        <f si="55" t="shared"/>
        <v>2.5697566565801525E-3</v>
      </c>
      <c r="AU54" s="28">
        <f si="56" t="shared"/>
        <v>0.6865997381056359</v>
      </c>
      <c r="AV54" s="28">
        <f si="57" t="shared"/>
        <v>0.6978297161936442</v>
      </c>
      <c r="AW54" s="40">
        <f si="58" t="shared"/>
        <v>0.52622744439781799</v>
      </c>
      <c r="AX54" s="25">
        <f si="59" t="shared"/>
        <v>2.5697566565801525E-3</v>
      </c>
      <c r="AY54" s="28">
        <f si="60" t="shared"/>
        <v>-0.17247167436005623</v>
      </c>
      <c r="AZ54" s="25">
        <f si="61" t="shared"/>
        <v>5.2223253902791665E-3</v>
      </c>
      <c r="BA54" s="25">
        <f si="62" t="shared"/>
        <v>4.1667280741671921E-3</v>
      </c>
      <c r="BB54" s="25">
        <f si="34" t="shared"/>
        <v>0.16850047154983139</v>
      </c>
      <c r="BC54" s="25">
        <f si="35" t="shared"/>
        <v>-1.9895093139092089E-3</v>
      </c>
      <c r="BD54" s="25">
        <f si="36" t="shared"/>
        <v>-8.3623858225388443E-3</v>
      </c>
      <c r="BE54" s="39">
        <f si="37" t="shared"/>
        <v>1</v>
      </c>
      <c r="BG54" t="str">
        <f si="72" t="shared"/>
        <v/>
      </c>
      <c r="BH54" t="str">
        <f si="73" t="shared"/>
        <v/>
      </c>
      <c r="BI54" t="str">
        <f si="75" t="shared"/>
        <v/>
      </c>
      <c r="BJ54" t="str">
        <f si="74" t="shared"/>
        <v/>
      </c>
      <c r="BK54" s="25" t="str">
        <f si="39" t="shared"/>
        <v/>
      </c>
    </row>
    <row r="55" spans="1:63">
      <c r="A55" s="1">
        <v>42577</v>
      </c>
      <c r="B55" s="41">
        <f si="20" t="shared"/>
        <v>2</v>
      </c>
      <c r="C55">
        <v>3014.04</v>
      </c>
      <c r="D55">
        <v>3014.06</v>
      </c>
      <c r="E55">
        <v>3015.52</v>
      </c>
      <c r="F55">
        <v>3021.34</v>
      </c>
      <c r="G55">
        <v>3029.51</v>
      </c>
      <c r="H55">
        <v>3035.28</v>
      </c>
      <c r="I55">
        <v>3013.8</v>
      </c>
      <c r="J55">
        <v>1014</v>
      </c>
      <c r="K55">
        <v>931</v>
      </c>
      <c r="L55">
        <v>3029.51</v>
      </c>
      <c r="M55" s="39">
        <v>3029.9</v>
      </c>
      <c r="N55">
        <v>3050.17</v>
      </c>
      <c r="O55">
        <v>3050.61</v>
      </c>
      <c r="P55">
        <v>3029.35</v>
      </c>
      <c r="Q55">
        <v>1500</v>
      </c>
      <c r="R55">
        <v>1307</v>
      </c>
      <c r="S55">
        <f si="41" t="shared"/>
        <v>3005.6244999999999</v>
      </c>
      <c r="T55" t="str">
        <f si="40" t="shared"/>
        <v>牛</v>
      </c>
      <c r="U55">
        <f si="77" t="shared"/>
        <v>3050.61</v>
      </c>
      <c r="V55">
        <f si="78" t="shared"/>
        <v>3013.8</v>
      </c>
      <c r="W55" s="40">
        <f si="21" t="shared"/>
        <v>1.2139829620069511E-2</v>
      </c>
      <c r="X55">
        <f si="43" t="shared"/>
        <v>1500</v>
      </c>
      <c r="Y55">
        <f si="44" t="shared"/>
        <v>931</v>
      </c>
      <c r="AA55" s="25">
        <f si="45" t="shared"/>
        <v>1.2212843890592011E-2</v>
      </c>
      <c r="AB55" s="25">
        <f si="64" t="shared"/>
        <v>-5.937109929666874E-4</v>
      </c>
      <c r="AC55" s="25">
        <f si="65" t="shared"/>
        <v>-1.442438510364193E-4</v>
      </c>
      <c r="AD55" s="25">
        <f si="66" t="shared"/>
        <v>1.1995585769033042E-2</v>
      </c>
      <c r="AE55" s="25">
        <f si="67" t="shared"/>
        <v>1.206019910561444E-2</v>
      </c>
      <c r="AF55" s="25">
        <f si="68" t="shared"/>
        <v>-7.9630514455148127E-5</v>
      </c>
      <c r="AG55" s="25">
        <f si="46" t="shared"/>
        <v>1.1915955254578016E-2</v>
      </c>
      <c r="AH55" s="25">
        <f si="69" t="shared"/>
        <v>1.1322244261611263E-2</v>
      </c>
      <c r="AI55" s="25">
        <f si="47" t="shared"/>
        <v>6.6355899869608838E-6</v>
      </c>
      <c r="AJ55" s="25">
        <f si="48" t="shared"/>
        <v>4.9091476980839765E-4</v>
      </c>
      <c r="AK55" s="25">
        <f si="49" t="shared"/>
        <v>2.419070070121846E-3</v>
      </c>
      <c r="AL55" s="25">
        <f si="50" t="shared"/>
        <v>5.1195187558185969E-3</v>
      </c>
      <c r="AM55" s="25">
        <f si="51" t="shared"/>
        <v>7.1019362557766955E-3</v>
      </c>
      <c r="AN55" s="25">
        <f si="76" t="shared"/>
        <v>6.9934955658719324E-3</v>
      </c>
      <c r="AO55" s="25">
        <f si="52" t="shared"/>
        <v>0</v>
      </c>
      <c r="AP55" s="40">
        <f si="70" t="shared"/>
        <v>1.1173184357531727E-2</v>
      </c>
      <c r="AQ55" s="40">
        <f si="71" t="shared"/>
        <v>9.4506517690863295E-2</v>
      </c>
      <c r="AR55" s="25">
        <f si="53" t="shared"/>
        <v>1.287254041361825E-4</v>
      </c>
      <c r="AS55" s="25">
        <f si="54" t="shared"/>
        <v>6.7964364987594394E-3</v>
      </c>
      <c r="AT55" s="25">
        <f si="55" t="shared"/>
        <v>1.1915955254578016E-2</v>
      </c>
      <c r="AU55" s="28">
        <f si="56" t="shared"/>
        <v>0.73137802607076452</v>
      </c>
      <c r="AV55" s="28">
        <f si="57" t="shared"/>
        <v>0.97930385700846423</v>
      </c>
      <c r="AW55" s="40">
        <f si="58" t="shared"/>
        <v>0.98804672643303304</v>
      </c>
      <c r="AX55" s="25">
        <f si="59" t="shared"/>
        <v>1.1915955254578016E-2</v>
      </c>
      <c r="AY55" s="28">
        <f si="60" t="shared"/>
        <v>0.56126052703069507</v>
      </c>
      <c r="AZ55" s="25">
        <f si="61" t="shared"/>
        <v>5.1991492702735849E-3</v>
      </c>
      <c r="BA55" s="25">
        <f si="62" t="shared"/>
        <v>6.8492517148356783E-3</v>
      </c>
      <c r="BB55" s="25">
        <f si="34" t="shared"/>
        <v>0.52622744439781799</v>
      </c>
      <c r="BC55" s="25">
        <f si="35" t="shared"/>
        <v>-1.3618811304081358E-3</v>
      </c>
      <c r="BD55" s="25">
        <f si="36" t="shared"/>
        <v>2.5697566565801525E-3</v>
      </c>
      <c r="BE55" s="39">
        <f si="37" t="shared"/>
        <v>1</v>
      </c>
      <c r="BG55">
        <f si="72" t="shared"/>
        <v>1</v>
      </c>
      <c r="BH55" t="str">
        <f si="73" t="shared"/>
        <v/>
      </c>
      <c r="BI55" t="str">
        <f si="75" t="shared"/>
        <v/>
      </c>
      <c r="BJ55" t="str">
        <f si="74" t="shared"/>
        <v/>
      </c>
      <c r="BK55" s="25">
        <f si="39" t="shared"/>
        <v>6.7964364987594394E-3</v>
      </c>
    </row>
    <row r="56" spans="1:63">
      <c r="A56" s="1">
        <v>42578</v>
      </c>
      <c r="B56" s="41">
        <f si="20" t="shared"/>
        <v>3</v>
      </c>
      <c r="C56">
        <v>3050.37</v>
      </c>
      <c r="D56">
        <v>3050.72</v>
      </c>
      <c r="E56">
        <v>3051.55</v>
      </c>
      <c r="F56">
        <v>3047.48</v>
      </c>
      <c r="G56">
        <v>3007.79</v>
      </c>
      <c r="H56">
        <v>3057.42</v>
      </c>
      <c r="I56">
        <v>3007.79</v>
      </c>
      <c r="J56">
        <v>1022</v>
      </c>
      <c r="K56">
        <v>1130</v>
      </c>
      <c r="L56">
        <v>3007.79</v>
      </c>
      <c r="M56" s="39">
        <v>2978.08</v>
      </c>
      <c r="N56">
        <v>2991.12</v>
      </c>
      <c r="O56">
        <v>3000.79</v>
      </c>
      <c r="P56">
        <v>2939.23</v>
      </c>
      <c r="Q56">
        <v>1300</v>
      </c>
      <c r="R56">
        <v>1317</v>
      </c>
      <c r="S56">
        <f si="41" t="shared"/>
        <v>3012.5050000000001</v>
      </c>
      <c r="T56" t="str">
        <f si="40" t="shared"/>
        <v>牛</v>
      </c>
      <c r="U56">
        <f si="77" t="shared"/>
        <v>3057.42</v>
      </c>
      <c r="V56">
        <f si="78" t="shared"/>
        <v>2939.23</v>
      </c>
      <c r="W56" s="40">
        <f si="21" t="shared"/>
        <v>3.9423780783612056E-2</v>
      </c>
      <c r="X56">
        <f si="43" t="shared"/>
        <v>1022</v>
      </c>
      <c r="Y56">
        <f si="44" t="shared"/>
        <v>1317</v>
      </c>
      <c r="AA56" s="25">
        <f si="45" t="shared"/>
        <v>3.8746119323229661E-2</v>
      </c>
      <c r="AB56" s="25">
        <f si="64" t="shared"/>
        <v>6.5567966137839576E-5</v>
      </c>
      <c r="AC56" s="25">
        <f si="65" t="shared"/>
        <v>-2.1923523865161745E-2</v>
      </c>
      <c r="AD56" s="25">
        <f si="66" t="shared"/>
        <v>1.75002569184502E-2</v>
      </c>
      <c r="AE56" s="25">
        <f si="67" t="shared"/>
        <v>2.3085283321678139E-3</v>
      </c>
      <c r="AF56" s="25">
        <f si="68" t="shared"/>
        <v>-3.7115252451444251E-2</v>
      </c>
      <c r="AG56" s="25">
        <f si="46" t="shared"/>
        <v>-1.9614995532994031E-2</v>
      </c>
      <c r="AH56" s="25">
        <f si="69" t="shared"/>
        <v>-1.9549427566856081E-2</v>
      </c>
      <c r="AI56" s="25">
        <f si="47" t="shared"/>
        <v>1.1473359690935441E-4</v>
      </c>
      <c r="AJ56" s="25">
        <f si="48" t="shared"/>
        <v>3.8676351532286444E-4</v>
      </c>
      <c r="AK56" s="25">
        <f si="49" t="shared"/>
        <v>-9.4787514169118227E-4</v>
      </c>
      <c r="AL56" s="25">
        <f si="50" t="shared"/>
        <v>-1.4057304916380794E-2</v>
      </c>
      <c r="AM56" s="25">
        <f si="51" t="shared"/>
        <v>1.6365833248548432E-2</v>
      </c>
      <c r="AN56" s="25">
        <f si="76" t="shared"/>
        <v>2.0727945049662765E-2</v>
      </c>
      <c r="AO56" s="25">
        <f si="52" t="shared"/>
        <v>0</v>
      </c>
      <c r="AP56" s="40">
        <f si="70" t="shared"/>
        <v>0.85794882127744976</v>
      </c>
      <c r="AQ56" s="40">
        <f si="71" t="shared"/>
        <v>0.85391900060447345</v>
      </c>
      <c r="AR56" s="25">
        <f si="53" t="shared"/>
        <v>-9.9267922528213631E-3</v>
      </c>
      <c r="AS56" s="25">
        <f si="54" t="shared"/>
        <v>-5.5576906166132714E-3</v>
      </c>
      <c r="AT56" s="25">
        <f si="55" t="shared"/>
        <v>-1.9614995532994031E-2</v>
      </c>
      <c r="AU56" s="28">
        <f si="56" t="shared"/>
        <v>0</v>
      </c>
      <c r="AV56" s="28">
        <f si="57" t="shared"/>
        <v>0.84291747888238988</v>
      </c>
      <c r="AW56" s="40">
        <f si="58" t="shared"/>
        <v>0.43903883577290675</v>
      </c>
      <c r="AX56" s="25">
        <f si="59" t="shared"/>
        <v>-1.9614995532994031E-2</v>
      </c>
      <c r="AY56" s="28">
        <f si="60" t="shared"/>
        <v>-0.14104408156358461</v>
      </c>
      <c r="AZ56" s="25">
        <f si="61" t="shared"/>
        <v>0</v>
      </c>
      <c r="BA56" s="25">
        <f si="62" t="shared"/>
        <v>1.75002569184502E-2</v>
      </c>
      <c r="BB56" s="25">
        <f si="34" t="shared"/>
        <v>0.98804672643303304</v>
      </c>
      <c r="BC56" s="25">
        <f si="35" t="shared"/>
        <v>6.7964364987594394E-3</v>
      </c>
      <c r="BD56" s="25">
        <f si="36" t="shared"/>
        <v>1.1915955254578016E-2</v>
      </c>
      <c r="BE56" s="39">
        <f si="37" t="shared"/>
        <v>0</v>
      </c>
      <c r="BG56" t="str">
        <f si="72" t="shared"/>
        <v/>
      </c>
      <c r="BH56">
        <f si="73" t="shared"/>
        <v>0</v>
      </c>
      <c r="BI56" t="str">
        <f si="75" t="shared"/>
        <v/>
      </c>
      <c r="BJ56" t="str">
        <f si="74" t="shared"/>
        <v/>
      </c>
      <c r="BK56" s="25" t="str">
        <f si="39" t="shared"/>
        <v/>
      </c>
    </row>
    <row r="57" spans="1:63">
      <c r="A57" s="1">
        <v>42579</v>
      </c>
      <c r="B57" s="41">
        <f si="20" t="shared"/>
        <v>4</v>
      </c>
      <c r="C57">
        <v>2980.5</v>
      </c>
      <c r="D57">
        <v>2981.38</v>
      </c>
      <c r="E57">
        <v>2974.06</v>
      </c>
      <c r="F57">
        <v>2983.61</v>
      </c>
      <c r="G57">
        <v>2973.59</v>
      </c>
      <c r="H57">
        <v>3003.23</v>
      </c>
      <c r="I57">
        <v>2971.05</v>
      </c>
      <c r="J57">
        <v>1037</v>
      </c>
      <c r="K57">
        <v>937</v>
      </c>
      <c r="L57">
        <v>2973.59</v>
      </c>
      <c r="M57" s="39">
        <v>2976.63</v>
      </c>
      <c r="N57">
        <v>2994.32</v>
      </c>
      <c r="O57">
        <v>3007.78</v>
      </c>
      <c r="P57">
        <v>2970.44</v>
      </c>
      <c r="Q57">
        <v>1437</v>
      </c>
      <c r="R57">
        <v>1302</v>
      </c>
      <c r="S57">
        <f si="41" t="shared"/>
        <v>3015.4814999999999</v>
      </c>
      <c r="T57" t="str">
        <f ref="T57:T88" si="79" t="shared">IF(AVERAGE(N56)&lt;S56,"熊",IF(AVERAGE(N56)&gt;S56,"牛",""))</f>
        <v>熊</v>
      </c>
      <c r="U57">
        <f si="77" t="shared"/>
        <v>3007.78</v>
      </c>
      <c r="V57">
        <f si="78" t="shared"/>
        <v>2970.44</v>
      </c>
      <c r="W57" s="40">
        <f si="21" t="shared"/>
        <v>1.2492175125082222E-2</v>
      </c>
      <c r="X57">
        <f si="43" t="shared"/>
        <v>1437</v>
      </c>
      <c r="Y57">
        <f si="44" t="shared"/>
        <v>1302</v>
      </c>
      <c r="AA57" s="25">
        <f si="45" t="shared"/>
        <v>1.2528099312195989E-2</v>
      </c>
      <c r="AB57" s="25">
        <f si="64" t="shared"/>
        <v>-3.5568275262498352E-3</v>
      </c>
      <c r="AC57" s="25">
        <f si="65" t="shared"/>
        <v>-4.4851044013329766E-3</v>
      </c>
      <c r="AD57" s="25">
        <f si="66" t="shared"/>
        <v>8.0070707237492739E-3</v>
      </c>
      <c r="AE57" s="25">
        <f si="67" t="shared"/>
        <v>9.1111934371412972E-3</v>
      </c>
      <c r="AF57" s="25">
        <f si="68" t="shared"/>
        <v>-3.3809816879409806E-3</v>
      </c>
      <c r="AG57" s="25">
        <f si="46" t="shared"/>
        <v>4.6260890358081575E-3</v>
      </c>
      <c r="AH57" s="25">
        <f si="69" t="shared"/>
        <v>1.0692615095584683E-3</v>
      </c>
      <c r="AI57" s="25">
        <f si="47" t="shared"/>
        <v>2.9520889598280947E-4</v>
      </c>
      <c r="AJ57" s="25">
        <f si="48" t="shared"/>
        <v>-2.1630489947017505E-3</v>
      </c>
      <c r="AK57" s="25">
        <f si="49" t="shared"/>
        <v>1.0429050711280646E-3</v>
      </c>
      <c r="AL57" s="25">
        <f si="50" t="shared"/>
        <v>-2.3210946096852191E-3</v>
      </c>
      <c r="AM57" s="25">
        <f si="51" t="shared"/>
        <v>1.0772950455667337E-2</v>
      </c>
      <c r="AN57" s="25">
        <f si="76" t="shared"/>
        <v>1.2492175125082222E-2</v>
      </c>
      <c r="AO57" s="25">
        <f si="52" t="shared"/>
        <v>0</v>
      </c>
      <c r="AP57" s="40">
        <f si="70" t="shared"/>
        <v>0.293660658794278</v>
      </c>
      <c r="AQ57" s="40">
        <f si="71" t="shared"/>
        <v>0.62367930391546955</v>
      </c>
      <c r="AR57" s="25">
        <f si="53" t="shared"/>
        <v>1.0218110471561701E-3</v>
      </c>
      <c r="AS57" s="25">
        <f si="54" t="shared"/>
        <v>6.9471836454934677E-3</v>
      </c>
      <c r="AT57" s="25">
        <f si="55" t="shared"/>
        <v>4.6260890358081575E-3</v>
      </c>
      <c r="AU57" s="28">
        <f si="56" t="shared"/>
        <v>7.8931013051584106E-2</v>
      </c>
      <c r="AV57" s="28">
        <f si="57" t="shared"/>
        <v>0.63952865559721517</v>
      </c>
      <c r="AW57" s="40">
        <f si="58" t="shared"/>
        <v>0.63952865559721517</v>
      </c>
      <c r="AX57" s="25">
        <f si="59" t="shared"/>
        <v>4.6260890358081575E-3</v>
      </c>
      <c r="AY57" s="28">
        <f si="60" t="shared"/>
        <v>0.55516871987144989</v>
      </c>
      <c r="AZ57" s="25">
        <f si="61" t="shared"/>
        <v>8.5455137891323721E-4</v>
      </c>
      <c r="BA57" s="25">
        <f si="62" t="shared"/>
        <v>8.0070707237492739E-3</v>
      </c>
      <c r="BB57" s="25">
        <f si="34" t="shared"/>
        <v>0.43903883577290675</v>
      </c>
      <c r="BC57" s="25">
        <f si="35" t="shared"/>
        <v>-5.5576906166132714E-3</v>
      </c>
      <c r="BD57" s="25">
        <f si="36" t="shared"/>
        <v>-1.9614995532994031E-2</v>
      </c>
      <c r="BE57" s="39">
        <f si="37" t="shared"/>
        <v>1</v>
      </c>
      <c r="BG57" t="str">
        <f si="72" t="shared"/>
        <v/>
      </c>
      <c r="BH57" t="str">
        <f si="73" t="shared"/>
        <v/>
      </c>
      <c r="BI57">
        <f si="75" t="shared"/>
        <v>2</v>
      </c>
      <c r="BJ57" t="str">
        <f si="74" t="shared"/>
        <v/>
      </c>
      <c r="BK57" s="25">
        <f si="39" t="shared"/>
        <v>1.3894367290986935E-2</v>
      </c>
    </row>
    <row r="58" spans="1:63">
      <c r="A58" s="1">
        <v>42580</v>
      </c>
      <c r="B58" s="41">
        <f si="20" t="shared"/>
        <v>5</v>
      </c>
      <c r="C58">
        <v>2992.53</v>
      </c>
      <c r="D58">
        <v>2991.37</v>
      </c>
      <c r="E58">
        <v>2991.79</v>
      </c>
      <c r="F58">
        <v>2997.81</v>
      </c>
      <c r="G58">
        <v>2992.32</v>
      </c>
      <c r="H58">
        <v>3000.05</v>
      </c>
      <c r="I58">
        <v>2979.48</v>
      </c>
      <c r="J58">
        <v>944</v>
      </c>
      <c r="K58">
        <v>1056</v>
      </c>
      <c r="L58">
        <v>2992.32</v>
      </c>
      <c r="M58" s="39">
        <v>2993.59</v>
      </c>
      <c r="N58">
        <v>2979.34</v>
      </c>
      <c r="O58">
        <v>2994.29</v>
      </c>
      <c r="P58">
        <v>2972.9</v>
      </c>
      <c r="Q58">
        <v>1311</v>
      </c>
      <c r="R58">
        <v>1433</v>
      </c>
      <c r="S58">
        <f si="41" t="shared"/>
        <v>3018.7169999999996</v>
      </c>
      <c r="T58" t="str">
        <f si="79" t="shared"/>
        <v>熊</v>
      </c>
      <c r="U58">
        <f si="77" t="shared"/>
        <v>3000.05</v>
      </c>
      <c r="V58">
        <f si="78" t="shared"/>
        <v>2972.9</v>
      </c>
      <c r="W58" s="40">
        <f si="21" t="shared"/>
        <v>9.0910478034872833E-3</v>
      </c>
      <c r="X58">
        <f si="43" t="shared"/>
        <v>944</v>
      </c>
      <c r="Y58">
        <f si="44" t="shared"/>
        <v>1433</v>
      </c>
      <c r="AA58" s="25">
        <f si="45" t="shared"/>
        <v>9.0725907509699444E-3</v>
      </c>
      <c r="AB58" s="25">
        <f si="64" t="shared"/>
        <v>-5.979772512552143E-4</v>
      </c>
      <c r="AC58" s="25">
        <f si="65" t="shared"/>
        <v>-6.9271557181871512E-3</v>
      </c>
      <c r="AD58" s="25">
        <f si="66" t="shared"/>
        <v>2.1638920853000879E-3</v>
      </c>
      <c r="AE58" s="25">
        <f si="67" t="shared"/>
        <v>2.5097717334918264E-3</v>
      </c>
      <c r="AF58" s="25">
        <f si="68" t="shared"/>
        <v>-6.5812760699955411E-3</v>
      </c>
      <c r="AG58" s="25">
        <f si="46" t="shared"/>
        <v>-4.4173839846953587E-3</v>
      </c>
      <c r="AH58" s="25">
        <f si="69" t="shared"/>
        <v>-5.0153612359505042E-3</v>
      </c>
      <c r="AI58" s="25">
        <f si="47" t="shared"/>
        <v>-3.8770701867707361E-4</v>
      </c>
      <c r="AJ58" s="25">
        <f si="48" t="shared"/>
        <v>-2.4731297917629058E-4</v>
      </c>
      <c r="AK58" s="25">
        <f si="49" t="shared"/>
        <v>1.7628386259691173E-3</v>
      </c>
      <c r="AL58" s="25">
        <f si="50" t="shared"/>
        <v>-7.0177197452331628E-5</v>
      </c>
      <c r="AM58" s="25">
        <f si="51" t="shared"/>
        <v>6.8801665491820714E-3</v>
      </c>
      <c r="AN58" s="25">
        <f si="76" t="shared"/>
        <v>7.1692343018118663E-3</v>
      </c>
      <c r="AO58" s="25">
        <f si="52" t="shared"/>
        <v>0</v>
      </c>
      <c r="AP58" s="40">
        <f si="70" t="shared"/>
        <v>0.63441905687895372</v>
      </c>
      <c r="AQ58" s="40">
        <f si="71" t="shared"/>
        <v>0.7214389888186693</v>
      </c>
      <c r="AR58" s="25">
        <f si="53" t="shared"/>
        <v>4.2432980751671082E-4</v>
      </c>
      <c r="AS58" s="25">
        <f si="54" t="shared"/>
        <v>-4.3472067872430582E-3</v>
      </c>
      <c r="AT58" s="25">
        <f si="55" t="shared"/>
        <v>-4.4173839846953587E-3</v>
      </c>
      <c r="AU58" s="28">
        <f si="56" t="shared"/>
        <v>0.62421001458434822</v>
      </c>
      <c r="AV58" s="28">
        <f si="57" t="shared"/>
        <v>0.30107526881720864</v>
      </c>
      <c r="AW58" s="40">
        <f si="58" t="shared"/>
        <v>0.23720073664825167</v>
      </c>
      <c r="AX58" s="25">
        <f si="59" t="shared"/>
        <v>-4.4173839846953587E-3</v>
      </c>
      <c r="AY58" s="28">
        <f si="60" t="shared"/>
        <v>-0.47808471454880203</v>
      </c>
      <c r="AZ58" s="25">
        <f si="61" t="shared"/>
        <v>4.3002176182379776E-3</v>
      </c>
      <c r="BA58" s="25">
        <f si="62" t="shared"/>
        <v>2.1638920853000879E-3</v>
      </c>
      <c r="BB58" s="25">
        <f si="34" t="shared"/>
        <v>0.63952865559721517</v>
      </c>
      <c r="BC58" s="25">
        <f si="35" t="shared"/>
        <v>6.9471836454934677E-3</v>
      </c>
      <c r="BD58" s="25">
        <f si="36" t="shared"/>
        <v>4.6260890358081575E-3</v>
      </c>
      <c r="BE58" s="39">
        <f si="37" t="shared"/>
        <v>0</v>
      </c>
      <c r="BG58" t="str">
        <f si="72" t="shared"/>
        <v/>
      </c>
      <c r="BH58" t="str">
        <f si="73" t="shared"/>
        <v/>
      </c>
      <c r="BI58" t="str">
        <f si="75" t="shared"/>
        <v/>
      </c>
      <c r="BJ58">
        <f si="74" t="shared"/>
        <v>0.5</v>
      </c>
      <c r="BK58" s="25">
        <f si="39" t="shared"/>
        <v>-2.1736033936215291E-3</v>
      </c>
    </row>
    <row r="59" spans="1:63">
      <c r="A59" s="1">
        <v>42583</v>
      </c>
      <c r="B59" s="41">
        <f si="20" t="shared"/>
        <v>1</v>
      </c>
      <c r="C59">
        <v>2971.95</v>
      </c>
      <c r="D59">
        <v>2953.39</v>
      </c>
      <c r="E59">
        <v>2972.47</v>
      </c>
      <c r="F59">
        <v>2945.68</v>
      </c>
      <c r="G59">
        <v>2942.24</v>
      </c>
      <c r="H59">
        <v>2972.88</v>
      </c>
      <c r="I59">
        <v>2937.47</v>
      </c>
      <c r="J59">
        <v>935</v>
      </c>
      <c r="K59">
        <v>1115</v>
      </c>
      <c r="L59">
        <v>2942.27</v>
      </c>
      <c r="M59" s="39">
        <v>2942.38</v>
      </c>
      <c r="N59">
        <v>2953.39</v>
      </c>
      <c r="O59">
        <v>2960.86</v>
      </c>
      <c r="P59">
        <v>2931.96</v>
      </c>
      <c r="Q59">
        <v>1439</v>
      </c>
      <c r="R59">
        <v>1321</v>
      </c>
      <c r="S59">
        <f si="41" t="shared"/>
        <v>3021.06</v>
      </c>
      <c r="T59" t="str">
        <f si="79" t="shared"/>
        <v>熊</v>
      </c>
      <c r="U59">
        <f si="77" t="shared"/>
        <v>2972.88</v>
      </c>
      <c r="V59">
        <f si="78" t="shared"/>
        <v>2931.96</v>
      </c>
      <c r="W59" s="40">
        <f si="21" t="shared"/>
        <v>1.3860038565374894E-2</v>
      </c>
      <c r="X59">
        <f si="43" t="shared"/>
        <v>935</v>
      </c>
      <c r="Y59">
        <f si="44" t="shared"/>
        <v>1321</v>
      </c>
      <c r="AA59" s="25">
        <f si="45" t="shared"/>
        <v>1.3768737697471382E-2</v>
      </c>
      <c r="AB59" s="25">
        <f si="64" t="shared"/>
        <v>-2.4834964514613678E-3</v>
      </c>
      <c r="AC59" s="25">
        <f si="65" t="shared"/>
        <v>-6.5775168081958811E-3</v>
      </c>
      <c r="AD59" s="25">
        <f si="66" t="shared"/>
        <v>7.2825217571791103E-3</v>
      </c>
      <c r="AE59" s="25">
        <f si="67" t="shared"/>
        <v>3.1287690567676282E-4</v>
      </c>
      <c r="AF59" s="25">
        <f si="68" t="shared"/>
        <v>-1.3547161659698206E-2</v>
      </c>
      <c r="AG59" s="25">
        <f si="46" t="shared"/>
        <v>-6.2646399025191452E-3</v>
      </c>
      <c r="AH59" s="25">
        <f si="69" t="shared"/>
        <v>-8.7481363539805238E-3</v>
      </c>
      <c r="AI59" s="25">
        <f si="47" t="shared"/>
        <v>-6.2646399025191452E-3</v>
      </c>
      <c r="AJ59" s="25">
        <f si="48" t="shared"/>
        <v>1.7495399091134819E-4</v>
      </c>
      <c r="AK59" s="25">
        <f si="49" t="shared"/>
        <v>-8.8786127457328497E-3</v>
      </c>
      <c r="AL59" s="25">
        <f si="50" t="shared"/>
        <v>-1.0047107015834554E-2</v>
      </c>
      <c r="AM59" s="25">
        <f si="51" t="shared"/>
        <v>1.1982513279748084E-2</v>
      </c>
      <c r="AN59" s="25">
        <f si="76" t="shared"/>
        <v>9.8086253112379777E-3</v>
      </c>
      <c r="AO59" s="25">
        <f si="52" t="shared"/>
        <v>1.0196261031198125E-5</v>
      </c>
      <c r="AP59" s="40">
        <f si="70" t="shared"/>
        <v>0.97373623270261833</v>
      </c>
      <c r="AQ59" s="40">
        <f si="71" t="shared"/>
        <v>1.1824343405817559</v>
      </c>
      <c r="AR59" s="25">
        <f si="53" t="shared"/>
        <v>3.7385401005344906E-5</v>
      </c>
      <c r="AS59" s="25">
        <f si="54" t="shared"/>
        <v>3.7722708522840657E-3</v>
      </c>
      <c r="AT59" s="25">
        <f si="55" t="shared"/>
        <v>-6.2646399025191452E-3</v>
      </c>
      <c r="AU59" s="28">
        <f si="56" t="shared"/>
        <v>0.13470770968652754</v>
      </c>
      <c r="AV59" s="28">
        <f si="57" t="shared"/>
        <v>0.74152249134947301</v>
      </c>
      <c r="AW59" s="40">
        <f si="58" t="shared"/>
        <v>0.52370478983381719</v>
      </c>
      <c r="AX59" s="25">
        <f si="59" t="shared"/>
        <v>-6.2646399025191452E-3</v>
      </c>
      <c r="AY59" s="28">
        <f si="60" t="shared"/>
        <v>0.27174975562072023</v>
      </c>
      <c r="AZ59" s="25">
        <f si="61" t="shared"/>
        <v>1.6225293582368102E-3</v>
      </c>
      <c r="BA59" s="25">
        <f si="62" t="shared"/>
        <v>7.2825217571791103E-3</v>
      </c>
      <c r="BB59" s="25">
        <f si="34" t="shared"/>
        <v>0.23720073664825167</v>
      </c>
      <c r="BC59" s="25">
        <f si="35" t="shared"/>
        <v>-4.3472067872430582E-3</v>
      </c>
      <c r="BD59" s="25">
        <f si="36" t="shared"/>
        <v>-4.4173839846953587E-3</v>
      </c>
      <c r="BE59" s="39">
        <f si="37" t="shared"/>
        <v>1</v>
      </c>
      <c r="BG59" t="str">
        <f si="72" t="shared"/>
        <v/>
      </c>
      <c r="BH59" t="str">
        <f si="73" t="shared"/>
        <v/>
      </c>
      <c r="BI59" t="str">
        <f si="75" t="shared"/>
        <v/>
      </c>
      <c r="BJ59" t="str">
        <f si="74" t="shared"/>
        <v/>
      </c>
      <c r="BK59" s="25" t="str">
        <f si="39" t="shared"/>
        <v/>
      </c>
    </row>
    <row r="60" spans="1:63">
      <c r="A60" s="1">
        <v>42584</v>
      </c>
      <c r="B60" s="41">
        <f si="20" t="shared"/>
        <v>2</v>
      </c>
      <c r="C60">
        <v>2950.08</v>
      </c>
      <c r="D60">
        <v>2954.1</v>
      </c>
      <c r="E60">
        <v>2955.57</v>
      </c>
      <c r="F60">
        <v>2958.86</v>
      </c>
      <c r="G60">
        <v>2954.13</v>
      </c>
      <c r="H60">
        <v>2961.09</v>
      </c>
      <c r="I60">
        <v>2948.7</v>
      </c>
      <c r="J60">
        <v>939</v>
      </c>
      <c r="K60">
        <v>1033</v>
      </c>
      <c r="L60">
        <v>2954.13</v>
      </c>
      <c r="M60" s="39">
        <v>2954.1</v>
      </c>
      <c r="N60">
        <v>2971.28</v>
      </c>
      <c r="O60">
        <v>2971.28</v>
      </c>
      <c r="P60">
        <v>2947.42</v>
      </c>
      <c r="Q60">
        <v>1500</v>
      </c>
      <c r="R60">
        <v>1349</v>
      </c>
      <c r="S60">
        <f si="41" t="shared"/>
        <v>3019.2995000000001</v>
      </c>
      <c r="T60" t="str">
        <f si="79" t="shared"/>
        <v>熊</v>
      </c>
      <c r="U60">
        <f si="77" t="shared"/>
        <v>2971.28</v>
      </c>
      <c r="V60">
        <f si="78" t="shared"/>
        <v>2947.42</v>
      </c>
      <c r="W60" s="40">
        <f si="21" t="shared"/>
        <v>8.0626249863317689E-3</v>
      </c>
      <c r="X60">
        <f si="43" t="shared"/>
        <v>1500</v>
      </c>
      <c r="Y60">
        <f si="44" t="shared"/>
        <v>1349</v>
      </c>
      <c r="AA60" s="25">
        <f si="45" t="shared"/>
        <v>8.0879162598980793E-3</v>
      </c>
      <c r="AB60" s="25">
        <f si="64" t="shared"/>
        <v>-1.121374495628852E-3</v>
      </c>
      <c r="AC60" s="25">
        <f si="65" t="shared"/>
        <v>0</v>
      </c>
      <c r="AD60" s="25">
        <f si="66" t="shared"/>
        <v>8.0626249863317689E-3</v>
      </c>
      <c r="AE60" s="25">
        <f si="67" t="shared"/>
        <v>7.1605477738249075E-3</v>
      </c>
      <c r="AF60" s="25">
        <f si="68" t="shared"/>
        <v>-9.0207721250683173E-4</v>
      </c>
      <c r="AG60" s="25">
        <f si="46" t="shared"/>
        <v>7.1605477738249075E-3</v>
      </c>
      <c r="AH60" s="25">
        <f si="69" t="shared"/>
        <v>6.0391732781961199E-3</v>
      </c>
      <c r="AI60" s="25">
        <f si="47" t="shared"/>
        <v>1.3617473116365494E-3</v>
      </c>
      <c r="AJ60" s="25">
        <f si="48" t="shared"/>
        <v>1.8592370294442068E-3</v>
      </c>
      <c r="AK60" s="25">
        <f si="49" t="shared"/>
        <v>2.97177038915748E-3</v>
      </c>
      <c r="AL60" s="25">
        <f si="50" t="shared"/>
        <v>1.3719026373433833E-3</v>
      </c>
      <c r="AM60" s="25">
        <f si="51" t="shared"/>
        <v>4.1930485357533163E-3</v>
      </c>
      <c r="AN60" s="25">
        <f si="76" t="shared"/>
        <v>8.0626249863317689E-3</v>
      </c>
      <c r="AO60" s="25">
        <f si="52" t="shared"/>
        <v>0</v>
      </c>
      <c r="AP60" s="40">
        <f si="70" t="shared"/>
        <v>0.11138014527845623</v>
      </c>
      <c r="AQ60" s="40">
        <f si="71" t="shared"/>
        <v>0.37853107344632209</v>
      </c>
      <c r="AR60" s="25">
        <f si="53" t="shared"/>
        <v>-1.0155325706866568E-5</v>
      </c>
      <c r="AS60" s="25">
        <f si="54" t="shared"/>
        <v>5.7886451364815615E-3</v>
      </c>
      <c r="AT60" s="25">
        <f si="55" t="shared"/>
        <v>7.1605477738249075E-3</v>
      </c>
      <c r="AU60" s="28">
        <f si="56" t="shared"/>
        <v>0.43825665859565355</v>
      </c>
      <c r="AV60" s="28">
        <f si="57" t="shared"/>
        <v>1</v>
      </c>
      <c r="AW60" s="40">
        <f si="58" t="shared"/>
        <v>1</v>
      </c>
      <c r="AX60" s="25">
        <f si="59" t="shared"/>
        <v>7.1605477738249075E-3</v>
      </c>
      <c r="AY60" s="28">
        <f si="60" t="shared"/>
        <v>0.71877619446772845</v>
      </c>
      <c r="AZ60" s="25">
        <f si="61" t="shared"/>
        <v>1.839796006879488E-3</v>
      </c>
      <c r="BA60" s="25">
        <f si="62" t="shared"/>
        <v>8.0626249863317689E-3</v>
      </c>
      <c r="BB60" s="25">
        <f si="34" t="shared"/>
        <v>0.52370478983381719</v>
      </c>
      <c r="BC60" s="25">
        <f si="35" t="shared"/>
        <v>3.7722708522840657E-3</v>
      </c>
      <c r="BD60" s="25">
        <f si="36" t="shared"/>
        <v>-6.2646399025191452E-3</v>
      </c>
      <c r="BE60" s="39">
        <f si="37" t="shared"/>
        <v>0</v>
      </c>
      <c r="BG60">
        <f si="72" t="shared"/>
        <v>1</v>
      </c>
      <c r="BH60" t="str">
        <f si="73" t="shared"/>
        <v/>
      </c>
      <c r="BI60" t="str">
        <f si="75" t="shared"/>
        <v/>
      </c>
      <c r="BJ60" t="str">
        <f si="74" t="shared"/>
        <v/>
      </c>
      <c r="BK60" s="25">
        <f si="39" t="shared"/>
        <v>5.7886451364815615E-3</v>
      </c>
    </row>
    <row r="61" spans="1:63">
      <c r="A61" s="1">
        <v>42585</v>
      </c>
      <c r="B61" s="41">
        <f si="20" t="shared"/>
        <v>3</v>
      </c>
      <c r="C61">
        <v>2963.21</v>
      </c>
      <c r="D61">
        <v>2961.31</v>
      </c>
      <c r="E61">
        <v>2957.95</v>
      </c>
      <c r="F61">
        <v>2964.29</v>
      </c>
      <c r="G61">
        <v>2979.44</v>
      </c>
      <c r="H61">
        <v>2980.03</v>
      </c>
      <c r="I61">
        <v>2956.78</v>
      </c>
      <c r="J61">
        <v>1130</v>
      </c>
      <c r="K61">
        <v>936</v>
      </c>
      <c r="L61">
        <v>2980.15</v>
      </c>
      <c r="M61" s="39">
        <v>2977.38</v>
      </c>
      <c r="N61">
        <v>2978.46</v>
      </c>
      <c r="O61">
        <v>2981.16</v>
      </c>
      <c r="P61">
        <v>2968.2</v>
      </c>
      <c r="Q61">
        <v>1302</v>
      </c>
      <c r="R61">
        <v>1410</v>
      </c>
      <c r="S61">
        <f si="41" t="shared"/>
        <v>3017.5440000000003</v>
      </c>
      <c r="T61" t="str">
        <f si="79" t="shared"/>
        <v>熊</v>
      </c>
      <c r="U61">
        <f si="77" t="shared"/>
        <v>2981.16</v>
      </c>
      <c r="V61">
        <f si="78" t="shared"/>
        <v>2956.78</v>
      </c>
      <c r="W61" s="40">
        <f si="21" t="shared"/>
        <v>8.2116481464941053E-3</v>
      </c>
      <c r="X61">
        <f si="43" t="shared"/>
        <v>1302</v>
      </c>
      <c r="Y61">
        <f si="44" t="shared"/>
        <v>936</v>
      </c>
      <c r="AA61" s="25">
        <f si="45" t="shared"/>
        <v>8.2275640268491441E-3</v>
      </c>
      <c r="AB61" s="25">
        <f si="64" t="shared"/>
        <v>-2.7196962078669261E-3</v>
      </c>
      <c r="AC61" s="25">
        <f si="65" t="shared"/>
        <v>-9.0609810180106989E-4</v>
      </c>
      <c r="AD61" s="25">
        <f si="66" t="shared"/>
        <v>7.3055500446929994E-3</v>
      </c>
      <c r="AE61" s="25">
        <f si="67" t="shared"/>
        <v>6.0393463255312618E-3</v>
      </c>
      <c r="AF61" s="25">
        <f si="68" t="shared"/>
        <v>-2.1723018209628695E-3</v>
      </c>
      <c r="AG61" s="25">
        <f si="46" t="shared"/>
        <v>5.1332482237301264E-3</v>
      </c>
      <c r="AH61" s="25">
        <f si="69" t="shared"/>
        <v>2.4135520158630672E-3</v>
      </c>
      <c r="AI61" s="25">
        <f si="47" t="shared"/>
        <v>-6.4140219465477039E-4</v>
      </c>
      <c r="AJ61" s="25">
        <f si="48" t="shared"/>
        <v>-1.7766793613543551E-3</v>
      </c>
      <c r="AK61" s="25">
        <f si="49" t="shared"/>
        <v>3.6440320943106349E-4</v>
      </c>
      <c r="AL61" s="25">
        <f si="50" t="shared"/>
        <v>5.4622232011006747E-3</v>
      </c>
      <c r="AM61" s="25">
        <f si="51" t="shared"/>
        <v>7.8325292076464187E-3</v>
      </c>
      <c r="AN61" s="25">
        <f si="76" t="shared"/>
        <v>4.3567780400007895E-3</v>
      </c>
      <c r="AO61" s="25">
        <f si="52" t="shared"/>
        <v>2.3827142583944129E-4</v>
      </c>
      <c r="AP61" s="40">
        <f si="70" t="shared"/>
        <v>0.27655913978493918</v>
      </c>
      <c r="AQ61" s="40">
        <f si="71" t="shared"/>
        <v>0.62365591397849462</v>
      </c>
      <c r="AR61" s="25">
        <f si="53" t="shared"/>
        <v>-9.2991565283314802E-4</v>
      </c>
      <c r="AS61" s="25">
        <f si="54" t="shared"/>
        <v>-5.6724640321007089E-4</v>
      </c>
      <c r="AT61" s="25">
        <f si="55" t="shared"/>
        <v>5.1332482237301264E-3</v>
      </c>
      <c r="AU61" s="28">
        <f si="56" t="shared"/>
        <v>0.97462365591397226</v>
      </c>
      <c r="AV61" s="28">
        <f si="57" t="shared"/>
        <v>0.79166666666668128</v>
      </c>
      <c r="AW61" s="40">
        <f si="58" t="shared"/>
        <v>0.8892534864643209</v>
      </c>
      <c r="AX61" s="25">
        <f si="59" t="shared"/>
        <v>5.1332482237301264E-3</v>
      </c>
      <c r="AY61" s="28">
        <f si="60" t="shared"/>
        <v>-6.9319114027894937E-2</v>
      </c>
      <c r="AZ61" s="25">
        <f si="61" t="shared"/>
        <v>7.6345250220636275E-3</v>
      </c>
      <c r="BA61" s="25">
        <f si="62" t="shared"/>
        <v>3.4506799381996394E-3</v>
      </c>
      <c r="BB61" s="25">
        <f si="34" t="shared"/>
        <v>1</v>
      </c>
      <c r="BC61" s="25">
        <f si="35" t="shared"/>
        <v>5.7886451364815615E-3</v>
      </c>
      <c r="BD61" s="25">
        <f si="36" t="shared"/>
        <v>7.1605477738249075E-3</v>
      </c>
      <c r="BE61" s="39">
        <f si="37" t="shared"/>
        <v>0</v>
      </c>
      <c r="BG61" t="str">
        <f si="72" t="shared"/>
        <v/>
      </c>
      <c r="BH61">
        <f si="73" t="shared"/>
        <v>0</v>
      </c>
      <c r="BI61" t="str">
        <f si="75" t="shared"/>
        <v/>
      </c>
      <c r="BJ61" t="str">
        <f si="74" t="shared"/>
        <v/>
      </c>
      <c r="BK61" s="25" t="str">
        <f si="39" t="shared"/>
        <v/>
      </c>
    </row>
    <row r="62" spans="1:63">
      <c r="A62" s="1">
        <v>42586</v>
      </c>
      <c r="B62" s="41">
        <f si="20" t="shared"/>
        <v>4</v>
      </c>
      <c r="C62">
        <v>2976.41</v>
      </c>
      <c r="D62">
        <v>2976.01</v>
      </c>
      <c r="E62">
        <v>2977.8</v>
      </c>
      <c r="F62">
        <v>2975.81</v>
      </c>
      <c r="G62">
        <v>2972.66</v>
      </c>
      <c r="H62">
        <v>2978.97</v>
      </c>
      <c r="I62">
        <v>2958.93</v>
      </c>
      <c r="J62">
        <v>937</v>
      </c>
      <c r="K62">
        <v>1045</v>
      </c>
      <c r="L62">
        <v>2972.66</v>
      </c>
      <c r="M62" s="39">
        <v>2971.41</v>
      </c>
      <c r="N62">
        <v>2982.43</v>
      </c>
      <c r="O62">
        <v>2982.86</v>
      </c>
      <c r="P62">
        <v>2969.97</v>
      </c>
      <c r="Q62">
        <v>1500</v>
      </c>
      <c r="R62">
        <v>1315</v>
      </c>
      <c r="S62">
        <f si="41" t="shared"/>
        <v>3015.6025</v>
      </c>
      <c r="T62" t="str">
        <f si="79" t="shared"/>
        <v>熊</v>
      </c>
      <c r="U62">
        <f si="77" t="shared"/>
        <v>2982.86</v>
      </c>
      <c r="V62">
        <f si="78" t="shared"/>
        <v>2958.93</v>
      </c>
      <c r="W62" s="40">
        <f si="21" t="shared"/>
        <v>8.054855315579269E-3</v>
      </c>
      <c r="X62">
        <f si="43" t="shared"/>
        <v>1500</v>
      </c>
      <c r="Y62">
        <f si="44" t="shared"/>
        <v>1045</v>
      </c>
      <c r="AA62" s="25">
        <f si="45" t="shared"/>
        <v>8.0398869779366063E-3</v>
      </c>
      <c r="AB62" s="25">
        <f si="64" t="shared"/>
        <v>-6.8851211898274397E-4</v>
      </c>
      <c r="AC62" s="25">
        <f si="65" t="shared"/>
        <v>-1.4416734165314642E-4</v>
      </c>
      <c r="AD62" s="25">
        <f si="66" t="shared"/>
        <v>7.9106879739260887E-3</v>
      </c>
      <c r="AE62" s="25">
        <f si="67" t="shared"/>
        <v>2.1646955142744749E-3</v>
      </c>
      <c r="AF62" s="25">
        <f si="68" t="shared"/>
        <v>-5.8901598013048955E-3</v>
      </c>
      <c r="AG62" s="25">
        <f si="46" t="shared"/>
        <v>2.0205281726212031E-3</v>
      </c>
      <c r="AH62" s="25">
        <f si="69" t="shared"/>
        <v>1.332016053638461E-3</v>
      </c>
      <c r="AI62" s="25">
        <f si="47" t="shared"/>
        <v>-1.3439911854396127E-4</v>
      </c>
      <c r="AJ62" s="25">
        <f si="48" t="shared"/>
        <v>4.6689654051534018E-4</v>
      </c>
      <c r="AK62" s="25">
        <f si="49" t="shared"/>
        <v>-2.0160545209423105E-4</v>
      </c>
      <c r="AL62" s="25">
        <f si="50" t="shared"/>
        <v>-1.2607014194412275E-3</v>
      </c>
      <c r="AM62" s="25">
        <f si="51" t="shared"/>
        <v>6.7498866894904379E-3</v>
      </c>
      <c r="AN62" s="25">
        <f si="76" t="shared"/>
        <v>4.3307200595803785E-3</v>
      </c>
      <c r="AO62" s="25">
        <f si="52" t="shared"/>
        <v>0</v>
      </c>
      <c r="AP62" s="40">
        <f si="70" t="shared"/>
        <v>0.8722554890219586</v>
      </c>
      <c r="AQ62" s="40">
        <f si="71" t="shared"/>
        <v>0.97455089820360452</v>
      </c>
      <c r="AR62" s="25">
        <f si="53" t="shared"/>
        <v>-4.2058724692895861E-4</v>
      </c>
      <c r="AS62" s="25">
        <f si="54" t="shared"/>
        <v>3.2812295920623875E-3</v>
      </c>
      <c r="AT62" s="25">
        <f si="55" t="shared"/>
        <v>2.0205281726212031E-3</v>
      </c>
      <c r="AU62" s="28">
        <f si="56" t="shared"/>
        <v>0.68512974051896425</v>
      </c>
      <c r="AV62" s="28">
        <f si="57" t="shared"/>
        <v>0.96664080682697595</v>
      </c>
      <c r="AW62" s="40">
        <f si="58" t="shared"/>
        <v>0.98203092352694166</v>
      </c>
      <c r="AX62" s="25">
        <f si="59" t="shared"/>
        <v>2.0205281726212031E-3</v>
      </c>
      <c r="AY62" s="28">
        <f si="60" t="shared"/>
        <v>0.40827413288758307</v>
      </c>
      <c r="AZ62" s="25">
        <f si="61" t="shared"/>
        <v>4.6294583818637207E-3</v>
      </c>
      <c r="BA62" s="25">
        <f si="62" t="shared"/>
        <v>4.1865527179272199E-3</v>
      </c>
      <c r="BB62" s="25">
        <f si="34" t="shared"/>
        <v>0.8892534864643209</v>
      </c>
      <c r="BC62" s="25">
        <f si="35" t="shared"/>
        <v>-5.6724640321007089E-4</v>
      </c>
      <c r="BD62" s="25">
        <f si="36" t="shared"/>
        <v>5.1332482237301264E-3</v>
      </c>
      <c r="BE62" s="39">
        <f si="37" t="shared"/>
        <v>1</v>
      </c>
      <c r="BG62" t="str">
        <f si="72" t="shared"/>
        <v/>
      </c>
      <c r="BH62" t="str">
        <f si="73" t="shared"/>
        <v/>
      </c>
      <c r="BI62">
        <f si="75" t="shared"/>
        <v>-0.5</v>
      </c>
      <c r="BJ62" t="str">
        <f si="74" t="shared"/>
        <v/>
      </c>
      <c r="BK62" s="25">
        <f si="39" t="shared"/>
        <v>-1.6406147960311937E-3</v>
      </c>
    </row>
    <row r="63" spans="1:63">
      <c r="A63" s="1">
        <v>42587</v>
      </c>
      <c r="B63" s="41">
        <f si="20" t="shared"/>
        <v>5</v>
      </c>
      <c r="C63">
        <v>2978.78</v>
      </c>
      <c r="D63">
        <v>2977.22</v>
      </c>
      <c r="E63">
        <v>2976.46</v>
      </c>
      <c r="F63">
        <v>2971.7</v>
      </c>
      <c r="G63">
        <v>2979.38</v>
      </c>
      <c r="H63">
        <v>2987.2</v>
      </c>
      <c r="I63">
        <v>2971.56</v>
      </c>
      <c r="J63">
        <v>1025</v>
      </c>
      <c r="K63">
        <v>941</v>
      </c>
      <c r="L63">
        <v>2979.38</v>
      </c>
      <c r="M63" s="39">
        <v>2977.84</v>
      </c>
      <c r="N63">
        <v>2976.7</v>
      </c>
      <c r="O63">
        <v>2991.68</v>
      </c>
      <c r="P63">
        <v>2975.05</v>
      </c>
      <c r="Q63">
        <v>1349</v>
      </c>
      <c r="R63">
        <v>1424</v>
      </c>
      <c r="S63">
        <f si="41" t="shared"/>
        <v>3013.8815000000004</v>
      </c>
      <c r="T63" t="str">
        <f si="79" t="shared"/>
        <v>熊</v>
      </c>
      <c r="U63">
        <f si="77" t="shared"/>
        <v>2991.68</v>
      </c>
      <c r="V63">
        <f si="78" t="shared"/>
        <v>2971.56</v>
      </c>
      <c r="W63" s="40">
        <f si="21" t="shared"/>
        <v>6.7480350777757462E-3</v>
      </c>
      <c r="X63">
        <f si="43" t="shared"/>
        <v>1349</v>
      </c>
      <c r="Y63">
        <f si="44" t="shared"/>
        <v>941</v>
      </c>
      <c r="AA63" s="25">
        <f si="45" t="shared"/>
        <v>6.754443094152603E-3</v>
      </c>
      <c r="AB63" s="25">
        <f si="64" t="shared"/>
        <v>-1.2245837526708913E-3</v>
      </c>
      <c r="AC63" s="25">
        <f si="65" t="shared"/>
        <v>-5.0197981549286105E-3</v>
      </c>
      <c r="AD63" s="25">
        <f si="66" t="shared"/>
        <v>1.7282369228469186E-3</v>
      </c>
      <c r="AE63" s="25">
        <f si="67" t="shared"/>
        <v>4.3212818020657903E-3</v>
      </c>
      <c r="AF63" s="25">
        <f si="68" t="shared"/>
        <v>-2.4267532757099876E-3</v>
      </c>
      <c r="AG63" s="25">
        <f si="46" t="shared"/>
        <v>-6.9851635286287753E-4</v>
      </c>
      <c r="AH63" s="25">
        <f si="69" t="shared"/>
        <v>-1.9231001055337843E-3</v>
      </c>
      <c r="AI63" s="25">
        <f si="47" t="shared"/>
        <v>-5.2384151634437225E-4</v>
      </c>
      <c r="AJ63" s="25">
        <f si="48" t="shared"/>
        <v>-7.7914580012443477E-4</v>
      </c>
      <c r="AK63" s="25">
        <f si="49" t="shared"/>
        <v>-2.3796410847488018E-3</v>
      </c>
      <c r="AL63" s="25">
        <f si="50" t="shared"/>
        <v>2.0140446111830134E-4</v>
      </c>
      <c r="AM63" s="25">
        <f si="51" t="shared"/>
        <v>5.2494263622828571E-3</v>
      </c>
      <c r="AN63" s="25">
        <f>LN(O63/P63)</f>
        <v>5.5742569417628904E-3</v>
      </c>
      <c r="AO63" s="25">
        <f si="52" t="shared"/>
        <v>0</v>
      </c>
      <c r="AP63" s="40">
        <f si="70" t="shared"/>
        <v>0.46163682864452132</v>
      </c>
      <c r="AQ63" s="40">
        <f si="71" t="shared"/>
        <v>0.69501278772378383</v>
      </c>
      <c r="AR63" s="25">
        <f si="53" t="shared"/>
        <v>-5.1701969519493923E-4</v>
      </c>
      <c r="AS63" s="25">
        <f si="54" t="shared"/>
        <v>-8.9992081398113848E-4</v>
      </c>
      <c r="AT63" s="25">
        <f si="55" t="shared"/>
        <v>-6.9851635286287753E-4</v>
      </c>
      <c r="AU63" s="28">
        <f si="56" t="shared"/>
        <v>0.50000000000001454</v>
      </c>
      <c r="AV63" s="28">
        <f si="57" t="shared"/>
        <v>9.9218280216456428E-2</v>
      </c>
      <c r="AW63" s="40">
        <f si="58" t="shared"/>
        <v>0.25546719681908053</v>
      </c>
      <c r="AX63" s="25">
        <f si="59" t="shared"/>
        <v>-6.9851635286287753E-4</v>
      </c>
      <c r="AY63" s="28">
        <f si="60" t="shared"/>
        <v>-0.13320079522864342</v>
      </c>
      <c r="AZ63" s="25">
        <f si="61" t="shared"/>
        <v>2.6281577368281782E-3</v>
      </c>
      <c r="BA63" s="25">
        <f si="62" t="shared"/>
        <v>5.5445878683429875E-4</v>
      </c>
      <c r="BB63" s="25">
        <f si="34" t="shared"/>
        <v>0.98203092352694166</v>
      </c>
      <c r="BC63" s="25">
        <f si="35" t="shared"/>
        <v>3.2812295920623875E-3</v>
      </c>
      <c r="BD63" s="25">
        <f si="36" t="shared"/>
        <v>2.0205281726212031E-3</v>
      </c>
      <c r="BE63" s="39">
        <f si="37" t="shared"/>
        <v>0</v>
      </c>
      <c r="BG63" t="str">
        <f si="72" t="shared"/>
        <v/>
      </c>
      <c r="BH63" t="str">
        <f si="73" t="shared"/>
        <v/>
      </c>
      <c r="BI63" t="str">
        <f si="75" t="shared"/>
        <v/>
      </c>
      <c r="BJ63">
        <f si="74" t="shared"/>
        <v>0</v>
      </c>
      <c r="BK63" s="25" t="str">
        <f si="39" t="shared"/>
        <v/>
      </c>
    </row>
    <row r="64" spans="1:63">
      <c r="A64" s="1">
        <v>42590</v>
      </c>
      <c r="B64" s="41">
        <f si="20" t="shared"/>
        <v>1</v>
      </c>
      <c r="C64">
        <v>2972.62</v>
      </c>
      <c r="D64">
        <v>2971.31</v>
      </c>
      <c r="E64">
        <v>2969.38</v>
      </c>
      <c r="F64">
        <v>2968.08</v>
      </c>
      <c r="G64">
        <v>2984.44</v>
      </c>
      <c r="H64">
        <v>2987.11</v>
      </c>
      <c r="I64">
        <v>2959.05</v>
      </c>
      <c r="J64">
        <v>1046</v>
      </c>
      <c r="K64">
        <v>949</v>
      </c>
      <c r="L64">
        <v>2984.76</v>
      </c>
      <c r="M64" s="39">
        <v>2985.83</v>
      </c>
      <c r="N64">
        <v>3004.28</v>
      </c>
      <c r="O64">
        <v>3004.72</v>
      </c>
      <c r="P64">
        <v>2983.95</v>
      </c>
      <c r="Q64">
        <v>1500</v>
      </c>
      <c r="R64">
        <v>1319</v>
      </c>
      <c r="S64">
        <f si="41" t="shared"/>
        <v>3013.3120000000004</v>
      </c>
      <c r="T64" t="str">
        <f si="79" t="shared"/>
        <v>熊</v>
      </c>
      <c r="U64">
        <f si="77" t="shared"/>
        <v>3004.72</v>
      </c>
      <c r="V64">
        <f si="78" t="shared"/>
        <v>2959.05</v>
      </c>
      <c r="W64" s="40">
        <f si="21" t="shared"/>
        <v>1.5316114733371616E-2</v>
      </c>
      <c r="X64">
        <f si="43" t="shared"/>
        <v>1500</v>
      </c>
      <c r="Y64">
        <f si="44" t="shared"/>
        <v>949</v>
      </c>
      <c r="AA64" s="25">
        <f si="45" t="shared"/>
        <v>1.5363551345277775E-2</v>
      </c>
      <c r="AB64" s="25">
        <f si="64" t="shared"/>
        <v>-1.3715855390611829E-3</v>
      </c>
      <c r="AC64" s="25">
        <f si="65" t="shared"/>
        <v>-1.4644699643405118E-4</v>
      </c>
      <c r="AD64" s="25">
        <f si="66" t="shared"/>
        <v>1.5169667736937729E-2</v>
      </c>
      <c r="AE64" s="25">
        <f si="67" t="shared"/>
        <v>1.0740666782398347E-2</v>
      </c>
      <c r="AF64" s="25">
        <f si="68" t="shared"/>
        <v>-4.575447950973365E-3</v>
      </c>
      <c r="AG64" s="25">
        <f si="46" t="shared"/>
        <v>1.0594219785964311E-2</v>
      </c>
      <c r="AH64" s="25">
        <f si="69" t="shared"/>
        <v>9.2226342469029984E-3</v>
      </c>
      <c r="AI64" s="25">
        <f si="47" t="shared"/>
        <v>-4.4078581719839333E-4</v>
      </c>
      <c r="AJ64" s="25">
        <f si="48" t="shared"/>
        <v>-1.0905420131625506E-3</v>
      </c>
      <c r="AK64" s="25">
        <f si="49" t="shared"/>
        <v>-1.5284397070497069E-3</v>
      </c>
      <c r="AL64" s="25">
        <f si="50" t="shared"/>
        <v>3.9684057276630283E-3</v>
      </c>
      <c r="AM64" s="25">
        <f si="51" t="shared"/>
        <v>9.4380939271233727E-3</v>
      </c>
      <c r="AN64" s="25">
        <f>LN(O64/P64)</f>
        <v>6.936459440263356E-3</v>
      </c>
      <c r="AO64" s="25">
        <f si="52" t="shared"/>
        <v>1.0721704761322364E-4</v>
      </c>
      <c r="AP64" s="40">
        <f si="70" t="shared"/>
        <v>0.48360655737703973</v>
      </c>
      <c r="AQ64" s="40">
        <f si="71" t="shared"/>
        <v>0.62900926585886208</v>
      </c>
      <c r="AR64" s="25">
        <f si="53" t="shared"/>
        <v>3.5842354321919111E-4</v>
      </c>
      <c r="AS64" s="25">
        <f si="54" t="shared"/>
        <v>6.5185970106878986E-3</v>
      </c>
      <c r="AT64" s="25">
        <f si="55" t="shared"/>
        <v>1.0594219785964311E-2</v>
      </c>
      <c r="AU64" s="28">
        <f si="56" t="shared"/>
        <v>0.90484675694939143</v>
      </c>
      <c r="AV64" s="28">
        <f si="57" t="shared"/>
        <v>0.97881559942226282</v>
      </c>
      <c r="AW64" s="40">
        <f si="58" t="shared"/>
        <v>0.99036566673966275</v>
      </c>
      <c r="AX64" s="25">
        <f si="59" t="shared"/>
        <v>1.0594219785964311E-2</v>
      </c>
      <c r="AY64" s="28">
        <f si="60" t="shared"/>
        <v>0.42741405736807853</v>
      </c>
      <c r="AZ64" s="25">
        <f si="61" t="shared"/>
        <v>8.5438536786364948E-3</v>
      </c>
      <c r="BA64" s="25">
        <f si="62" t="shared"/>
        <v>6.7900124438292882E-3</v>
      </c>
      <c r="BB64" s="25">
        <f si="34" t="shared"/>
        <v>0.25546719681908053</v>
      </c>
      <c r="BC64" s="25">
        <f si="35" t="shared"/>
        <v>-8.9992081398113848E-4</v>
      </c>
      <c r="BD64" s="25">
        <f si="36" t="shared"/>
        <v>-6.9851635286287753E-4</v>
      </c>
      <c r="BE64" s="39">
        <f si="37" t="shared"/>
        <v>1</v>
      </c>
      <c r="BG64" t="str">
        <f si="72" t="shared"/>
        <v/>
      </c>
      <c r="BH64" t="str">
        <f si="73" t="shared"/>
        <v/>
      </c>
      <c r="BI64" t="str">
        <f si="75" t="shared"/>
        <v/>
      </c>
      <c r="BJ64" t="str">
        <f si="74" t="shared"/>
        <v/>
      </c>
      <c r="BK64" s="25" t="str">
        <f si="39" t="shared"/>
        <v/>
      </c>
    </row>
    <row r="65" spans="1:63">
      <c r="A65" s="1">
        <v>42591</v>
      </c>
      <c r="B65" s="41">
        <f si="20" t="shared"/>
        <v>2</v>
      </c>
      <c r="C65">
        <v>3001.31</v>
      </c>
      <c r="D65">
        <v>2999.14</v>
      </c>
      <c r="E65">
        <v>3003.09</v>
      </c>
      <c r="F65">
        <v>3004.03</v>
      </c>
      <c r="G65">
        <v>3012.89</v>
      </c>
      <c r="H65">
        <v>3012.89</v>
      </c>
      <c r="I65">
        <v>2998.68</v>
      </c>
      <c r="J65">
        <v>1130</v>
      </c>
      <c r="K65">
        <v>932</v>
      </c>
      <c r="L65">
        <v>3012.84</v>
      </c>
      <c r="M65" s="39">
        <v>3015.96</v>
      </c>
      <c r="N65">
        <v>3025.68</v>
      </c>
      <c r="O65">
        <v>3025.91</v>
      </c>
      <c r="P65">
        <v>3012.5</v>
      </c>
      <c r="Q65">
        <v>1500</v>
      </c>
      <c r="R65">
        <v>1301</v>
      </c>
      <c r="S65">
        <f si="41" t="shared"/>
        <v>3013.7799999999997</v>
      </c>
      <c r="T65" t="str">
        <f si="79" t="shared"/>
        <v>熊</v>
      </c>
      <c r="U65">
        <f si="77" t="shared"/>
        <v>3025.91</v>
      </c>
      <c r="V65">
        <f si="78" t="shared"/>
        <v>2998.68</v>
      </c>
      <c r="W65" s="40">
        <f si="21" t="shared"/>
        <v>9.0396808501772528E-3</v>
      </c>
      <c r="X65">
        <f si="43" t="shared"/>
        <v>1500</v>
      </c>
      <c r="Y65">
        <f si="44" t="shared"/>
        <v>932</v>
      </c>
      <c r="AA65" s="25">
        <f si="45" t="shared"/>
        <v>9.0727049188521081E-3</v>
      </c>
      <c r="AB65" s="25">
        <f si="64" t="shared"/>
        <v>-9.8907858915567174E-4</v>
      </c>
      <c r="AC65" s="25">
        <f si="65" t="shared"/>
        <v>-7.6013080896374376E-5</v>
      </c>
      <c r="AD65" s="25">
        <f si="66" t="shared"/>
        <v>8.9636677692809166E-3</v>
      </c>
      <c r="AE65" s="25">
        <f si="67" t="shared"/>
        <v>8.1630126662503213E-3</v>
      </c>
      <c r="AF65" s="25">
        <f si="68" t="shared"/>
        <v>-8.76668183926999E-4</v>
      </c>
      <c r="AG65" s="25">
        <f si="46" t="shared"/>
        <v>8.0869995853539642E-3</v>
      </c>
      <c r="AH65" s="25">
        <f si="69" t="shared"/>
        <v>7.0979209961982634E-3</v>
      </c>
      <c r="AI65" s="25">
        <f si="47" t="shared"/>
        <v>-7.2327911893271596E-4</v>
      </c>
      <c r="AJ65" s="25">
        <f si="48" t="shared"/>
        <v>5.9289855843838442E-4</v>
      </c>
      <c r="AK65" s="25">
        <f si="49" t="shared"/>
        <v>9.0586051280998206E-4</v>
      </c>
      <c r="AL65" s="25">
        <f si="50" t="shared"/>
        <v>3.8508909947558814E-3</v>
      </c>
      <c r="AM65" s="25">
        <f si="51" t="shared"/>
        <v>4.727559178682882E-3</v>
      </c>
      <c r="AN65" s="25">
        <f>LN(O65/P65)</f>
        <v>4.4415738731095732E-3</v>
      </c>
      <c r="AO65" s="25">
        <f si="52" t="shared"/>
        <v>-1.6595499632649001E-5</v>
      </c>
      <c r="AP65" s="40">
        <f si="70" t="shared"/>
        <v>0.18508092892330066</v>
      </c>
      <c r="AQ65" s="40">
        <f si="71" t="shared"/>
        <v>0.39408866995076353</v>
      </c>
      <c r="AR65" s="25">
        <f si="53" t="shared"/>
        <v>1.0350319395353335E-3</v>
      </c>
      <c r="AS65" s="25">
        <f si="54" t="shared"/>
        <v>4.2527040902309377E-3</v>
      </c>
      <c r="AT65" s="25">
        <f si="55" t="shared"/>
        <v>8.0869995853539642E-3</v>
      </c>
      <c r="AU65" s="28">
        <f si="56" t="shared"/>
        <v>1</v>
      </c>
      <c r="AV65" s="28">
        <f si="57" t="shared"/>
        <v>0.98284862043251153</v>
      </c>
      <c r="AW65" s="40">
        <f si="58" t="shared"/>
        <v>0.99155343371281612</v>
      </c>
      <c r="AX65" s="25">
        <f si="59" t="shared"/>
        <v>8.0869995853539642E-3</v>
      </c>
      <c r="AY65" s="28">
        <f si="60" t="shared"/>
        <v>0.47153874403230561</v>
      </c>
      <c r="AZ65" s="25">
        <f si="61" t="shared"/>
        <v>4.727559178682882E-3</v>
      </c>
      <c r="BA65" s="25">
        <f si="62" t="shared"/>
        <v>4.3655607922130886E-3</v>
      </c>
      <c r="BB65" s="25">
        <f si="34" t="shared"/>
        <v>0.99036566673966275</v>
      </c>
      <c r="BC65" s="25">
        <f si="35" t="shared"/>
        <v>6.5185970106878986E-3</v>
      </c>
      <c r="BD65" s="25">
        <f si="36" t="shared"/>
        <v>1.0594219785964311E-2</v>
      </c>
      <c r="BE65" s="39">
        <f si="37" t="shared"/>
        <v>0</v>
      </c>
      <c r="BG65">
        <f si="72" t="shared"/>
        <v>0</v>
      </c>
      <c r="BH65" t="str">
        <f si="73" t="shared"/>
        <v/>
      </c>
      <c r="BI65" t="str">
        <f si="75" t="shared"/>
        <v/>
      </c>
      <c r="BJ65" t="str">
        <f si="74" t="shared"/>
        <v/>
      </c>
      <c r="BK65" s="25" t="str">
        <f si="39" t="shared"/>
        <v/>
      </c>
    </row>
    <row r="66" spans="1:63">
      <c r="A66" s="1">
        <v>42592</v>
      </c>
      <c r="B66" s="41">
        <f si="20" t="shared"/>
        <v>3</v>
      </c>
      <c r="C66">
        <v>3023.47</v>
      </c>
      <c r="D66">
        <v>3022.52</v>
      </c>
      <c r="E66">
        <v>3023.74</v>
      </c>
      <c r="F66">
        <v>3027.72</v>
      </c>
      <c r="G66">
        <v>3022.6</v>
      </c>
      <c r="H66">
        <v>3033.2</v>
      </c>
      <c r="I66">
        <v>3018.2</v>
      </c>
      <c r="J66">
        <v>1059</v>
      </c>
      <c r="K66">
        <v>1011</v>
      </c>
      <c r="L66">
        <v>3022.76</v>
      </c>
      <c r="M66" s="39">
        <v>3026.03</v>
      </c>
      <c r="N66">
        <v>3018.75</v>
      </c>
      <c r="O66">
        <v>3028.37</v>
      </c>
      <c r="P66">
        <v>3017.09</v>
      </c>
      <c r="Q66">
        <v>1329</v>
      </c>
      <c r="R66">
        <v>1417</v>
      </c>
      <c r="S66">
        <f si="41" t="shared"/>
        <v>3012.5950000000003</v>
      </c>
      <c r="T66" t="str">
        <f si="79" t="shared"/>
        <v>牛</v>
      </c>
      <c r="U66">
        <f si="77" t="shared"/>
        <v>3033.2</v>
      </c>
      <c r="V66">
        <f si="78" t="shared"/>
        <v>3017.09</v>
      </c>
      <c r="W66" s="40">
        <f si="21" t="shared"/>
        <v>5.325377154748151E-3</v>
      </c>
      <c r="X66">
        <f si="43" t="shared"/>
        <v>1059</v>
      </c>
      <c r="Y66">
        <f si="44" t="shared"/>
        <v>1417</v>
      </c>
      <c r="AA66" s="25">
        <f si="45" t="shared"/>
        <v>5.3283148170809279E-3</v>
      </c>
      <c r="AB66" s="25">
        <f si="64" t="shared"/>
        <v>-7.3068120259063411E-4</v>
      </c>
      <c r="AC66" s="25">
        <f si="65" t="shared"/>
        <v>-4.7753294258975577E-3</v>
      </c>
      <c r="AD66" s="25">
        <f si="66" t="shared"/>
        <v>5.5004772885071634E-4</v>
      </c>
      <c r="AE66" s="25">
        <f si="67" t="shared"/>
        <v>3.2129894382475748E-3</v>
      </c>
      <c r="AF66" s="25">
        <f si="68" t="shared"/>
        <v>-2.1123877165006902E-3</v>
      </c>
      <c r="AG66" s="25">
        <f si="46" t="shared"/>
        <v>-1.5623399876500861E-3</v>
      </c>
      <c r="AH66" s="25">
        <f si="69" t="shared"/>
        <v>-2.2930211902408154E-3</v>
      </c>
      <c r="AI66" s="25">
        <f si="47" t="shared"/>
        <v>-3.1425788260261482E-4</v>
      </c>
      <c r="AJ66" s="25">
        <f si="48" t="shared"/>
        <v>8.9297378519745789E-5</v>
      </c>
      <c r="AK66" s="25">
        <f si="49" t="shared"/>
        <v>1.4046826157558692E-3</v>
      </c>
      <c r="AL66" s="25">
        <f si="50" t="shared"/>
        <v>-2.8779025251264817E-4</v>
      </c>
      <c r="AM66" s="25">
        <f si="51" t="shared"/>
        <v>4.9575406423303693E-3</v>
      </c>
      <c r="AN66" s="25">
        <f ref="AN66:AN68" si="80" t="shared">LN(O66/P66)</f>
        <v>3.7317302869456087E-3</v>
      </c>
      <c r="AO66" s="25">
        <f si="52" t="shared"/>
        <v>5.2933158666356539E-5</v>
      </c>
      <c r="AP66" s="40">
        <f si="70" t="shared"/>
        <v>0.35133333333333211</v>
      </c>
      <c r="AQ66" s="40">
        <f si="71" t="shared"/>
        <v>0.49866666666666787</v>
      </c>
      <c r="AR66" s="25">
        <f si="53" t="shared"/>
        <v>1.0812080824613214E-3</v>
      </c>
      <c r="AS66" s="25">
        <f si="54" t="shared"/>
        <v>-1.3274828938038606E-3</v>
      </c>
      <c r="AT66" s="25">
        <f si="55" t="shared"/>
        <v>-1.5623399876500861E-3</v>
      </c>
      <c r="AU66" s="28">
        <f si="56" t="shared"/>
        <v>0.29333333333333939</v>
      </c>
      <c r="AV66" s="28">
        <f si="57" t="shared"/>
        <v>0.1471631205673663</v>
      </c>
      <c r="AW66" s="40">
        <f si="58" t="shared"/>
        <v>0.10304158907510169</v>
      </c>
      <c r="AX66" s="25">
        <f si="59" t="shared"/>
        <v>-1.5623399876500861E-3</v>
      </c>
      <c r="AY66" s="28">
        <f si="60" t="shared"/>
        <v>-0.24891371818747982</v>
      </c>
      <c r="AZ66" s="25">
        <f si="61" t="shared"/>
        <v>1.4567609515702652E-3</v>
      </c>
      <c r="BA66" s="25">
        <f si="62" t="shared"/>
        <v>5.5004772885071634E-4</v>
      </c>
      <c r="BB66" s="25">
        <f si="34" t="shared"/>
        <v>0.99155343371281612</v>
      </c>
      <c r="BC66" s="25">
        <f si="35" t="shared"/>
        <v>4.2527040902309377E-3</v>
      </c>
      <c r="BD66" s="25">
        <f si="36" t="shared"/>
        <v>8.0869995853539642E-3</v>
      </c>
      <c r="BE66" s="39">
        <f si="37" t="shared"/>
        <v>0</v>
      </c>
      <c r="BG66" t="str">
        <f si="72" t="shared"/>
        <v/>
      </c>
      <c r="BH66">
        <f si="73" t="shared"/>
        <v>0</v>
      </c>
      <c r="BI66" t="str">
        <f si="75" t="shared"/>
        <v/>
      </c>
      <c r="BJ66" t="str">
        <f si="74" t="shared"/>
        <v/>
      </c>
      <c r="BK66" s="25" t="str">
        <f si="39" t="shared"/>
        <v/>
      </c>
    </row>
    <row r="67" spans="1:63">
      <c r="A67" s="1">
        <v>42593</v>
      </c>
      <c r="B67" s="41">
        <f si="20" t="shared"/>
        <v>4</v>
      </c>
      <c r="C67">
        <v>3013.68</v>
      </c>
      <c r="D67">
        <v>3014.77</v>
      </c>
      <c r="E67">
        <v>3014.16</v>
      </c>
      <c r="F67">
        <v>3021.03</v>
      </c>
      <c r="G67">
        <v>3021.44</v>
      </c>
      <c r="H67">
        <v>3038.05</v>
      </c>
      <c r="I67">
        <v>3011.74</v>
      </c>
      <c r="J67">
        <v>957</v>
      </c>
      <c r="K67">
        <v>1025</v>
      </c>
      <c r="L67">
        <v>3020.78</v>
      </c>
      <c r="M67" s="39">
        <v>3021.61</v>
      </c>
      <c r="N67">
        <v>3002.64</v>
      </c>
      <c r="O67">
        <v>3029.14</v>
      </c>
      <c r="P67">
        <v>3001.17</v>
      </c>
      <c r="Q67">
        <v>1357</v>
      </c>
      <c r="R67">
        <v>1458</v>
      </c>
      <c r="S67">
        <f si="41" t="shared"/>
        <v>3010.498</v>
      </c>
      <c r="T67" t="str">
        <f si="79" t="shared"/>
        <v>牛</v>
      </c>
      <c r="U67">
        <f si="77" t="shared"/>
        <v>3038.05</v>
      </c>
      <c r="V67">
        <f si="78" t="shared"/>
        <v>3001.17</v>
      </c>
      <c r="W67" s="40">
        <f si="21" t="shared"/>
        <v>1.2213649596451366E-2</v>
      </c>
      <c r="X67">
        <f si="43" t="shared"/>
        <v>957</v>
      </c>
      <c r="Y67">
        <f si="44" t="shared"/>
        <v>1458</v>
      </c>
      <c r="AA67" s="25">
        <f si="45" t="shared"/>
        <v>1.2237530195641246E-2</v>
      </c>
      <c r="AB67" s="25">
        <f si="64" t="shared"/>
        <v>-1.6809150520646933E-3</v>
      </c>
      <c r="AC67" s="25">
        <f si="65" t="shared"/>
        <v>-1.1723960539211115E-2</v>
      </c>
      <c r="AD67" s="25">
        <f si="66" t="shared"/>
        <v>4.8968905724014651E-4</v>
      </c>
      <c r="AE67" s="25">
        <f si="67" t="shared"/>
        <v>8.0539388676472527E-3</v>
      </c>
      <c r="AF67" s="25">
        <f si="68" t="shared"/>
        <v>-4.1597107288040358E-3</v>
      </c>
      <c r="AG67" s="25">
        <f si="46" t="shared"/>
        <v>-3.6700216715638153E-3</v>
      </c>
      <c r="AH67" s="25">
        <f si="69" t="shared"/>
        <v>-5.3509367236286177E-3</v>
      </c>
      <c r="AI67" s="25">
        <f si="47" t="shared"/>
        <v>3.6161866213654098E-4</v>
      </c>
      <c r="AJ67" s="25">
        <f si="48" t="shared"/>
        <v>1.5926102916286969E-4</v>
      </c>
      <c r="AK67" s="25">
        <f si="49" t="shared"/>
        <v>2.4359094751408104E-3</v>
      </c>
      <c r="AL67" s="25">
        <f si="50" t="shared"/>
        <v>2.5716155690491062E-3</v>
      </c>
      <c r="AM67" s="25">
        <f si="51" t="shared"/>
        <v>8.6978774037282207E-3</v>
      </c>
      <c r="AN67" s="25">
        <f si="80" t="shared"/>
        <v>9.2765382136638722E-3</v>
      </c>
      <c r="AO67" s="25">
        <f si="52" t="shared"/>
        <v>-2.184627513147906E-4</v>
      </c>
      <c r="AP67" s="40">
        <f si="70" t="shared"/>
        <v>7.3736221968834101E-2</v>
      </c>
      <c r="AQ67" s="40">
        <f si="71" t="shared"/>
        <v>0.26643861649563327</v>
      </c>
      <c r="AR67" s="25">
        <f si="53" t="shared"/>
        <v>2.747257311165098E-4</v>
      </c>
      <c r="AS67" s="25">
        <f si="54" t="shared"/>
        <v>-6.0231744892981672E-3</v>
      </c>
      <c r="AT67" s="25">
        <f si="55" t="shared"/>
        <v>-3.6700216715638153E-3</v>
      </c>
      <c r="AU67" s="28">
        <f si="56" t="shared"/>
        <v>0.36868110984417046</v>
      </c>
      <c r="AV67" s="28">
        <f si="57" t="shared"/>
        <v>5.2556310332492327E-2</v>
      </c>
      <c r="AW67" s="40">
        <f si="58" t="shared"/>
        <v>3.9859002169191853E-2</v>
      </c>
      <c r="AX67" s="25">
        <f si="59" t="shared"/>
        <v>-3.6700216715638153E-3</v>
      </c>
      <c r="AY67" s="28">
        <f si="60" t="shared"/>
        <v>-0.4918655097613957</v>
      </c>
      <c r="AZ67" s="25">
        <f si="61" t="shared"/>
        <v>3.215554105129964E-3</v>
      </c>
      <c r="BA67" s="25">
        <f si="62" t="shared"/>
        <v>4.8968905724014651E-4</v>
      </c>
      <c r="BB67" s="25">
        <f si="34" t="shared"/>
        <v>0.10304158907510169</v>
      </c>
      <c r="BC67" s="25">
        <f si="35" t="shared"/>
        <v>-1.3274828938038606E-3</v>
      </c>
      <c r="BD67" s="25">
        <f si="36" t="shared"/>
        <v>-1.5623399876500861E-3</v>
      </c>
      <c r="BE67" s="39">
        <f si="37" t="shared"/>
        <v>1</v>
      </c>
      <c r="BG67" t="str">
        <f si="72" t="shared"/>
        <v/>
      </c>
      <c r="BH67" t="str">
        <f si="73" t="shared"/>
        <v/>
      </c>
      <c r="BI67">
        <f si="75" t="shared"/>
        <v>1</v>
      </c>
      <c r="BJ67" t="str">
        <f si="74" t="shared"/>
        <v/>
      </c>
      <c r="BK67" s="25">
        <f si="39" t="shared"/>
        <v>-6.0231744892981672E-3</v>
      </c>
    </row>
    <row r="68" spans="1:63">
      <c r="A68" s="1">
        <v>42594</v>
      </c>
      <c r="B68" s="41">
        <f si="20" t="shared"/>
        <v>5</v>
      </c>
      <c r="C68">
        <v>3000.27</v>
      </c>
      <c r="D68">
        <v>3001.84</v>
      </c>
      <c r="E68">
        <v>3005.53</v>
      </c>
      <c r="F68">
        <v>3000.27</v>
      </c>
      <c r="G68">
        <v>3009.52</v>
      </c>
      <c r="H68">
        <v>3017.69</v>
      </c>
      <c r="I68">
        <v>2999.04</v>
      </c>
      <c r="J68">
        <v>1056</v>
      </c>
      <c r="K68">
        <v>930</v>
      </c>
      <c r="L68">
        <v>3009.99</v>
      </c>
      <c r="M68" s="39">
        <v>3011.33</v>
      </c>
      <c r="N68">
        <v>3050.67</v>
      </c>
      <c r="O68">
        <v>3051.05</v>
      </c>
      <c r="P68">
        <v>3004.43</v>
      </c>
      <c r="Q68">
        <v>1500</v>
      </c>
      <c r="R68">
        <v>1325</v>
      </c>
      <c r="S68">
        <f si="41" t="shared"/>
        <v>3007.9289999999996</v>
      </c>
      <c r="T68" t="str">
        <f si="79" t="shared"/>
        <v>熊</v>
      </c>
      <c r="U68">
        <f si="77" t="shared"/>
        <v>3051.05</v>
      </c>
      <c r="V68">
        <f si="78" t="shared"/>
        <v>2999.04</v>
      </c>
      <c r="W68" s="40">
        <f si="21" t="shared"/>
        <v>1.7193556212550695E-2</v>
      </c>
      <c r="X68">
        <f si="43" t="shared"/>
        <v>1500</v>
      </c>
      <c r="Y68">
        <f si="44" t="shared"/>
        <v>930</v>
      </c>
      <c r="AA68" s="25">
        <f si="45" t="shared"/>
        <v>1.7335106507081102E-2</v>
      </c>
      <c r="AB68" s="25">
        <f si="64" t="shared"/>
        <v>-7.8961707676453792E-4</v>
      </c>
      <c r="AC68" s="25">
        <f si="65" t="shared"/>
        <v>-1.2455504365702441E-4</v>
      </c>
      <c r="AD68" s="25">
        <f si="66" t="shared"/>
        <v>1.7069001168893636E-2</v>
      </c>
      <c r="AE68" s="25">
        <f si="67" t="shared"/>
        <v>1.6783509051382556E-2</v>
      </c>
      <c r="AF68" s="25">
        <f si="68" t="shared"/>
        <v>-4.1004716116832529E-4</v>
      </c>
      <c r="AG68" s="25">
        <f si="46" t="shared"/>
        <v>1.6658954007725549E-2</v>
      </c>
      <c r="AH68" s="25">
        <f si="69" t="shared"/>
        <v>1.5869336930961001E-2</v>
      </c>
      <c r="AI68" s="25">
        <f si="47" t="shared"/>
        <v>5.23149371073524E-4</v>
      </c>
      <c r="AJ68" s="25">
        <f si="48" t="shared"/>
        <v>1.7516405291265658E-3</v>
      </c>
      <c r="AK68" s="25">
        <f si="49" t="shared"/>
        <v>0</v>
      </c>
      <c r="AL68" s="25">
        <f si="50" t="shared"/>
        <v>3.0783129874501661E-3</v>
      </c>
      <c r="AM68" s="25">
        <f si="51" t="shared"/>
        <v>6.1994005815708911E-3</v>
      </c>
      <c r="AN68" s="25">
        <f si="80" t="shared"/>
        <v>1.5397927535055986E-2</v>
      </c>
      <c r="AO68" s="25">
        <f si="52" t="shared"/>
        <v>1.561588903265487E-4</v>
      </c>
      <c r="AP68" s="40">
        <f si="70" t="shared"/>
        <v>6.5951742627346502E-2</v>
      </c>
      <c r="AQ68" s="40">
        <f si="71" t="shared"/>
        <v>0.19302949061661617</v>
      </c>
      <c r="AR68" s="25">
        <f si="53" t="shared"/>
        <v>4.4508513818274087E-4</v>
      </c>
      <c r="AS68" s="25">
        <f si="54" t="shared"/>
        <v>1.3424482129948711E-2</v>
      </c>
      <c r="AT68" s="25">
        <f si="55" t="shared"/>
        <v>1.6658954007725549E-2</v>
      </c>
      <c r="AU68" s="28">
        <f si="56" t="shared"/>
        <v>0.56193029490616442</v>
      </c>
      <c r="AV68" s="28">
        <f si="57" t="shared"/>
        <v>0.99184899184898956</v>
      </c>
      <c r="AW68" s="40">
        <f si="58" t="shared"/>
        <v>0.99269371274754648</v>
      </c>
      <c r="AX68" s="25">
        <f si="59" t="shared"/>
        <v>1.6658954007725549E-2</v>
      </c>
      <c r="AY68" s="28">
        <f si="60" t="shared"/>
        <v>0.7821572774466472</v>
      </c>
      <c r="AZ68" s="25">
        <f si="61" t="shared"/>
        <v>3.4883601486184364E-3</v>
      </c>
      <c r="BA68" s="25">
        <f si="62" t="shared"/>
        <v>1.5273372491398892E-2</v>
      </c>
      <c r="BB68" s="25">
        <f si="34" t="shared"/>
        <v>3.9859002169191853E-2</v>
      </c>
      <c r="BC68" s="25">
        <f si="35" t="shared"/>
        <v>-6.0231744892981672E-3</v>
      </c>
      <c r="BD68" s="25">
        <f si="36" t="shared"/>
        <v>-3.6700216715638153E-3</v>
      </c>
      <c r="BE68" s="39">
        <f si="37" t="shared"/>
        <v>1</v>
      </c>
      <c r="BG68" t="str">
        <f si="72" t="shared"/>
        <v/>
      </c>
      <c r="BH68" t="str">
        <f si="73" t="shared"/>
        <v/>
      </c>
      <c r="BI68" t="str">
        <f si="75" t="shared"/>
        <v/>
      </c>
      <c r="BJ68">
        <f si="74" t="shared"/>
        <v>1</v>
      </c>
      <c r="BK68" s="25">
        <f si="39" t="shared"/>
        <v>1.3424482129948711E-2</v>
      </c>
    </row>
    <row r="69" spans="1:63">
      <c r="A69" s="1">
        <v>42597</v>
      </c>
      <c r="B69" s="41">
        <f si="20" t="shared"/>
        <v>1</v>
      </c>
      <c r="C69">
        <v>3056.48</v>
      </c>
      <c r="D69">
        <v>3058.2</v>
      </c>
      <c r="E69">
        <v>3056.91</v>
      </c>
      <c r="F69">
        <v>3067.3</v>
      </c>
      <c r="G69">
        <v>3122.3</v>
      </c>
      <c r="H69">
        <v>3122.65</v>
      </c>
      <c r="I69">
        <v>3053.87</v>
      </c>
      <c r="J69">
        <v>1130</v>
      </c>
      <c r="K69">
        <v>934</v>
      </c>
      <c r="L69">
        <v>3122.3</v>
      </c>
      <c r="M69" s="39">
        <v>3137.09</v>
      </c>
      <c r="N69">
        <v>3125.2</v>
      </c>
      <c r="O69">
        <v>3137.48</v>
      </c>
      <c r="P69">
        <v>3121.5</v>
      </c>
      <c r="Q69">
        <v>1311</v>
      </c>
      <c r="R69">
        <v>1455</v>
      </c>
      <c r="S69">
        <f si="41" t="shared"/>
        <v>3007.7474999999995</v>
      </c>
      <c r="T69" t="str">
        <f si="79" t="shared"/>
        <v>牛</v>
      </c>
      <c r="U69">
        <f si="77" t="shared"/>
        <v>3137.48</v>
      </c>
      <c r="V69">
        <f si="78" t="shared"/>
        <v>3053.87</v>
      </c>
      <c r="W69" s="40">
        <f si="21" t="shared"/>
        <v>2.7010291170239998E-2</v>
      </c>
      <c r="X69">
        <f si="43" t="shared"/>
        <v>1311</v>
      </c>
      <c r="Y69">
        <f si="44" t="shared"/>
        <v>934</v>
      </c>
      <c r="AA69" s="25">
        <f si="45" t="shared"/>
        <v>2.7354996597393121E-2</v>
      </c>
      <c r="AB69" s="25">
        <f si="64" t="shared"/>
        <v>1.9026884071264099E-3</v>
      </c>
      <c r="AC69" s="25">
        <f si="65" t="shared"/>
        <v>-3.92164879514088E-3</v>
      </c>
      <c r="AD69" s="25">
        <f si="66" t="shared"/>
        <v>2.3088642375099149E-2</v>
      </c>
      <c r="AE69" s="25">
        <f si="67" t="shared"/>
        <v>2.6156002902388464E-2</v>
      </c>
      <c r="AF69" s="25">
        <f si="68" t="shared"/>
        <v>-8.5428826785157613E-4</v>
      </c>
      <c r="AG69" s="25">
        <f si="46" t="shared"/>
        <v>2.2234354107247483E-2</v>
      </c>
      <c r="AH69" s="25">
        <f si="69" t="shared"/>
        <v>2.4137042514374114E-2</v>
      </c>
      <c r="AI69" s="25">
        <f si="47" t="shared"/>
        <v>5.6258055870936309E-4</v>
      </c>
      <c r="AJ69" s="25">
        <f si="48" t="shared"/>
        <v>1.4067481404237997E-4</v>
      </c>
      <c r="AK69" s="25">
        <f si="49" t="shared"/>
        <v>3.5337687701321248E-3</v>
      </c>
      <c r="AL69" s="25">
        <f si="50" t="shared"/>
        <v>2.1305982692030004E-2</v>
      </c>
      <c r="AM69" s="25">
        <f si="51" t="shared"/>
        <v>2.2272361529178747E-2</v>
      </c>
      <c r="AN69" s="25">
        <f ref="AN69" si="81" t="shared">LN(O69/P69)</f>
        <v>5.1062744159312322E-3</v>
      </c>
      <c r="AO69" s="25">
        <f si="52" t="shared"/>
        <v>0</v>
      </c>
      <c r="AP69" s="40">
        <f si="70" t="shared"/>
        <v>3.7947077638850246E-2</v>
      </c>
      <c r="AQ69" s="40">
        <f si="71" t="shared"/>
        <v>-4.6525152660654386E-2</v>
      </c>
      <c r="AR69" s="25">
        <f si="53" t="shared"/>
        <v>4.7257089028098732E-3</v>
      </c>
      <c r="AS69" s="25">
        <f si="54" t="shared"/>
        <v>9.2837141521761972E-4</v>
      </c>
      <c r="AT69" s="25">
        <f si="55" t="shared"/>
        <v>2.2234354107247483E-2</v>
      </c>
      <c r="AU69" s="28">
        <f si="56" t="shared"/>
        <v>0.99491131142774192</v>
      </c>
      <c r="AV69" s="28">
        <f si="57" t="shared"/>
        <v>0.2315394242803388</v>
      </c>
      <c r="AW69" s="40">
        <f si="58" t="shared"/>
        <v>0.85312761631383593</v>
      </c>
      <c r="AX69" s="25">
        <f si="59" t="shared"/>
        <v>2.2234354107247483E-2</v>
      </c>
      <c r="AY69" s="28">
        <f si="60" t="shared"/>
        <v>3.4684846310245564E-2</v>
      </c>
      <c r="AZ69" s="25">
        <f si="61" t="shared"/>
        <v>2.2160270959881597E-2</v>
      </c>
      <c r="BA69" s="25">
        <f si="62" t="shared"/>
        <v>1.1846256207904929E-3</v>
      </c>
      <c r="BB69" s="25">
        <f si="34" t="shared"/>
        <v>0.99269371274754648</v>
      </c>
      <c r="BC69" s="25">
        <f si="35" t="shared"/>
        <v>1.3424482129948711E-2</v>
      </c>
      <c r="BD69" s="25">
        <f si="36" t="shared"/>
        <v>1.6658954007725549E-2</v>
      </c>
      <c r="BE69" s="39">
        <f si="37" t="shared"/>
        <v>0</v>
      </c>
      <c r="BG69" t="str">
        <f si="72" t="shared"/>
        <v/>
      </c>
      <c r="BH69" t="str">
        <f si="73" t="shared"/>
        <v/>
      </c>
      <c r="BI69" t="str">
        <f si="75" t="shared"/>
        <v/>
      </c>
      <c r="BJ69" t="str">
        <f si="74" t="shared"/>
        <v/>
      </c>
      <c r="BK69" s="25" t="str">
        <f si="39" t="shared"/>
        <v/>
      </c>
    </row>
    <row r="70" spans="1:63">
      <c r="A70" s="1">
        <v>42598</v>
      </c>
      <c r="B70" s="41">
        <f si="20" t="shared"/>
        <v>2</v>
      </c>
      <c r="C70">
        <v>3130.53</v>
      </c>
      <c r="D70">
        <v>3131.59</v>
      </c>
      <c r="E70">
        <v>3132.95</v>
      </c>
      <c r="F70">
        <v>3136.21</v>
      </c>
      <c r="G70">
        <v>3108.95</v>
      </c>
      <c r="H70">
        <v>3140.44</v>
      </c>
      <c r="I70">
        <v>3102.06</v>
      </c>
      <c r="J70">
        <v>943</v>
      </c>
      <c r="K70">
        <v>1122</v>
      </c>
      <c r="L70">
        <v>3108.95</v>
      </c>
      <c r="M70" s="39">
        <v>3109.96</v>
      </c>
      <c r="N70">
        <v>3110.04</v>
      </c>
      <c r="O70">
        <v>3119.24</v>
      </c>
      <c r="P70">
        <v>3106.25</v>
      </c>
      <c r="Q70">
        <v>1420</v>
      </c>
      <c r="R70">
        <v>1434</v>
      </c>
      <c r="S70">
        <f si="41" t="shared"/>
        <v>3011.8294999999994</v>
      </c>
      <c r="T70" t="str">
        <f si="79" t="shared"/>
        <v>牛</v>
      </c>
      <c r="U70">
        <f si="77" t="shared"/>
        <v>3140.44</v>
      </c>
      <c r="V70">
        <f si="78" t="shared"/>
        <v>3102.06</v>
      </c>
      <c r="W70" s="40">
        <f si="21" t="shared"/>
        <v>1.2296510564717707E-2</v>
      </c>
      <c r="X70">
        <f si="43" t="shared"/>
        <v>943</v>
      </c>
      <c r="Y70">
        <f si="44" t="shared"/>
        <v>1122</v>
      </c>
      <c r="AA70" s="25">
        <f si="45" t="shared"/>
        <v>1.2259904872337945E-2</v>
      </c>
      <c r="AB70" s="25">
        <f si="64" t="shared"/>
        <v>1.7040381505428169E-3</v>
      </c>
      <c r="AC70" s="25">
        <f si="65" t="shared"/>
        <v>-9.7273296470058411E-3</v>
      </c>
      <c r="AD70" s="25">
        <f si="66" t="shared"/>
        <v>2.5691809177119111E-3</v>
      </c>
      <c r="AE70" s="25">
        <f si="67" t="shared"/>
        <v>3.1605982007767469E-3</v>
      </c>
      <c r="AF70" s="25">
        <f si="68" t="shared"/>
        <v>-9.1359123639409585E-3</v>
      </c>
      <c r="AG70" s="25">
        <f si="46" t="shared"/>
        <v>-6.566731446229151E-3</v>
      </c>
      <c r="AH70" s="25">
        <f si="69" t="shared"/>
        <v>-4.8626932956864306E-3</v>
      </c>
      <c r="AI70" s="25">
        <f si="47" t="shared"/>
        <v>3.3854349968500915E-4</v>
      </c>
      <c r="AJ70" s="25">
        <f si="48" t="shared"/>
        <v>7.7273340712132586E-4</v>
      </c>
      <c r="AK70" s="25">
        <f si="49" t="shared"/>
        <v>1.8127452408731725E-3</v>
      </c>
      <c r="AL70" s="25">
        <f si="50" t="shared"/>
        <v>-6.917270685289364E-3</v>
      </c>
      <c r="AM70" s="25">
        <f si="51" t="shared"/>
        <v>1.2296510564717707E-2</v>
      </c>
      <c r="AN70" s="25">
        <f ref="AN70" si="82" t="shared">LN(O70/P70)</f>
        <v>4.1731715421989999E-3</v>
      </c>
      <c r="AO70" s="25">
        <f si="52" t="shared"/>
        <v>0</v>
      </c>
      <c r="AP70" s="40">
        <f si="70" t="shared"/>
        <v>0.74179260031266736</v>
      </c>
      <c r="AQ70" s="40">
        <f si="71" t="shared"/>
        <v>0.60291818655549267</v>
      </c>
      <c r="AR70" s="25">
        <f si="53" t="shared"/>
        <v>3.2481576639008556E-4</v>
      </c>
      <c r="AS70" s="25">
        <f si="54" t="shared"/>
        <v>3.5053923906022699E-4</v>
      </c>
      <c r="AT70" s="25">
        <f si="55" t="shared"/>
        <v>-6.566731446229151E-3</v>
      </c>
      <c r="AU70" s="28">
        <f si="56" t="shared"/>
        <v>0.17952058363730727</v>
      </c>
      <c r="AV70" s="28">
        <f si="57" t="shared"/>
        <v>0.29176289453425924</v>
      </c>
      <c r="AW70" s="40">
        <f si="58" t="shared"/>
        <v>0.2079207920792078</v>
      </c>
      <c r="AX70" s="25">
        <f si="59" t="shared"/>
        <v>-6.566731446229151E-3</v>
      </c>
      <c r="AY70" s="28">
        <f si="60" t="shared"/>
        <v>2.8400208441900533E-2</v>
      </c>
      <c r="AZ70" s="25">
        <f si="61" t="shared"/>
        <v>2.2186416786515719E-3</v>
      </c>
      <c r="BA70" s="25">
        <f si="62" t="shared"/>
        <v>1.2193769819639428E-3</v>
      </c>
      <c r="BB70" s="25">
        <f si="34" t="shared"/>
        <v>0.85312761631383593</v>
      </c>
      <c r="BC70" s="25">
        <f si="35" t="shared"/>
        <v>9.2837141521761972E-4</v>
      </c>
      <c r="BD70" s="25">
        <f si="36" t="shared"/>
        <v>2.2234354107247483E-2</v>
      </c>
      <c r="BE70" s="39">
        <f si="37" t="shared"/>
        <v>0</v>
      </c>
      <c r="BG70">
        <f si="72" t="shared"/>
        <v>0</v>
      </c>
      <c r="BH70" t="str">
        <f si="73" t="shared"/>
        <v/>
      </c>
      <c r="BI70" t="str">
        <f si="75" t="shared"/>
        <v/>
      </c>
      <c r="BJ70" t="str">
        <f si="74" t="shared"/>
        <v/>
      </c>
      <c r="BK70" s="25" t="str">
        <f si="39" t="shared"/>
        <v/>
      </c>
    </row>
    <row r="71" spans="1:63">
      <c r="A71" s="1">
        <v>42599</v>
      </c>
      <c r="B71" s="41">
        <f si="20" t="shared"/>
        <v>3</v>
      </c>
      <c r="C71">
        <v>3106.99</v>
      </c>
      <c r="D71">
        <v>3102.79</v>
      </c>
      <c r="E71">
        <v>3100.64</v>
      </c>
      <c r="F71">
        <v>3103.18</v>
      </c>
      <c r="G71">
        <v>3104.08</v>
      </c>
      <c r="H71">
        <v>3114.25</v>
      </c>
      <c r="I71">
        <v>3090.28</v>
      </c>
      <c r="J71">
        <v>947</v>
      </c>
      <c r="K71">
        <v>1110</v>
      </c>
      <c r="L71">
        <v>3104.08</v>
      </c>
      <c r="M71" s="39">
        <v>3102.52</v>
      </c>
      <c r="N71">
        <v>3109.55</v>
      </c>
      <c r="O71">
        <v>3113.57</v>
      </c>
      <c r="P71">
        <v>3101.61</v>
      </c>
      <c r="Q71">
        <v>1423</v>
      </c>
      <c r="R71">
        <v>1310</v>
      </c>
      <c r="S71">
        <f si="41" t="shared"/>
        <v>3015.5014999999994</v>
      </c>
      <c r="T71" t="str">
        <f si="79" t="shared"/>
        <v>牛</v>
      </c>
      <c r="U71">
        <f si="77" t="shared"/>
        <v>3114.25</v>
      </c>
      <c r="V71">
        <f si="78" t="shared"/>
        <v>3090.28</v>
      </c>
      <c r="W71" s="40">
        <f si="21" t="shared"/>
        <v>7.7266510929604043E-3</v>
      </c>
      <c r="X71">
        <f ref="X71:X102" si="83" t="shared">IF(U71=H71,J71,Q71)</f>
        <v>947</v>
      </c>
      <c r="Y71">
        <f ref="Y71:Y102" si="84" t="shared">IF(V71=I71,K71,R71)</f>
        <v>1110</v>
      </c>
      <c r="AA71" s="25">
        <f ref="AA71:AA102" si="85" t="shared">(U71-V71)/(C71)</f>
        <v>7.7148622943748781E-3</v>
      </c>
      <c r="AB71" s="25">
        <f si="64" t="shared"/>
        <v>-9.8117597781837112E-4</v>
      </c>
      <c r="AC71" s="25">
        <f si="65" t="shared"/>
        <v>-1.5103315959481651E-3</v>
      </c>
      <c r="AD71" s="25">
        <f si="66" t="shared"/>
        <v>6.2163194970120935E-3</v>
      </c>
      <c r="AE71" s="25">
        <f si="67" t="shared"/>
        <v>2.333940917117579E-3</v>
      </c>
      <c r="AF71" s="25">
        <f si="68" t="shared"/>
        <v>-5.3927101758426462E-3</v>
      </c>
      <c r="AG71" s="25">
        <f ref="AG71:AG102" si="86" t="shared">LN(N71/C71)</f>
        <v>8.2360932116948499E-4</v>
      </c>
      <c r="AH71" s="25">
        <f si="69" t="shared"/>
        <v>-1.5756665664892912E-4</v>
      </c>
      <c r="AI71" s="25">
        <f ref="AI71:AI102" si="87" t="shared">LN(D71/C71)</f>
        <v>-1.3527051330106882E-3</v>
      </c>
      <c r="AJ71" s="25">
        <f ref="AJ71:AJ102" si="88" t="shared">LN(E71/C71)</f>
        <v>-2.0458700711451948E-3</v>
      </c>
      <c r="AK71" s="25">
        <f ref="AK71:AK102" si="89" t="shared">LN(F71/C71)</f>
        <v>-1.2270197041372175E-3</v>
      </c>
      <c r="AL71" s="25">
        <f ref="AL71:AL102" si="90" t="shared">+LN(G71/C71)</f>
        <v>-9.3703668222185304E-4</v>
      </c>
      <c r="AM71" s="25">
        <f ref="AM71:AM102" si="91" t="shared">LN(H71/I71)</f>
        <v>7.7266510929604043E-3</v>
      </c>
      <c r="AN71" s="25">
        <f ref="AN71" si="92" t="shared">LN(O71/P71)</f>
        <v>3.8486463023440416E-3</v>
      </c>
      <c r="AO71" s="25">
        <f ref="AO71:AO102" si="93" t="shared">LN(L71/G71)</f>
        <v>0</v>
      </c>
      <c r="AP71" s="40">
        <f si="70" t="shared"/>
        <v>0.69712140175217863</v>
      </c>
      <c r="AQ71" s="40">
        <f si="71" t="shared"/>
        <v>0.82436378806841593</v>
      </c>
      <c r="AR71" s="25">
        <f ref="AR71:AR102" si="94" t="shared">LN(M71/L71)</f>
        <v>-5.0269069469621719E-4</v>
      </c>
      <c r="AS71" s="25">
        <f ref="AS71:AS102" si="95" t="shared">LN(N71/L71)</f>
        <v>1.7606460033913684E-3</v>
      </c>
      <c r="AT71" s="25">
        <f ref="AT71:AT102" si="96" t="shared">LN(N71/C71)</f>
        <v>8.2360932116948499E-4</v>
      </c>
      <c r="AU71" s="28">
        <f ref="AU71:AU102" si="97" t="shared">+(G71-I71)/(H71-I71)</f>
        <v>0.57571964956194588</v>
      </c>
      <c r="AV71" s="28">
        <f ref="AV71:AV102" si="98" t="shared">+(N71-P71)/(O71-P71)</f>
        <v>0.66387959866220991</v>
      </c>
      <c r="AW71" s="40">
        <f ref="AW71:AW102" si="99" t="shared">+(N71-V71)/(U71-V71)</f>
        <v>0.8039215686274569</v>
      </c>
      <c r="AX71" s="25">
        <f ref="AX71:AX102" si="100" t="shared">LN(N71/C71)</f>
        <v>8.2360932116948499E-4</v>
      </c>
      <c r="AY71" s="28">
        <f ref="AY71:AY102" si="101" t="shared">(N71-L71)/(U71-V71)</f>
        <v>0.22820191906551107</v>
      </c>
      <c r="AZ71" s="25">
        <f ref="AZ71:AZ102" si="102" t="shared">LN(G71/I71)</f>
        <v>4.4556734936207357E-3</v>
      </c>
      <c r="BA71" s="25">
        <f ref="BA71:BA102" si="103" t="shared">LN(N71/P71)</f>
        <v>2.5566896763537573E-3</v>
      </c>
      <c r="BB71" s="25">
        <f si="34" t="shared"/>
        <v>0.2079207920792078</v>
      </c>
      <c r="BC71" s="25">
        <f si="35" t="shared"/>
        <v>3.5053923906022699E-4</v>
      </c>
      <c r="BD71" s="25">
        <f si="36" t="shared"/>
        <v>-6.566731446229151E-3</v>
      </c>
      <c r="BE71" s="39">
        <f si="37" t="shared"/>
        <v>0</v>
      </c>
      <c r="BG71" t="str">
        <f si="72" t="shared"/>
        <v/>
      </c>
      <c r="BH71">
        <f si="73" t="shared"/>
        <v>0.5</v>
      </c>
      <c r="BI71" t="str">
        <f si="75" t="shared"/>
        <v/>
      </c>
      <c r="BJ71" t="str">
        <f si="74" t="shared"/>
        <v/>
      </c>
      <c r="BK71" s="25">
        <f si="39" t="shared"/>
        <v>8.803230016956842E-4</v>
      </c>
    </row>
    <row r="72" spans="1:63">
      <c r="A72" s="1">
        <v>42600</v>
      </c>
      <c r="B72" s="41">
        <f ref="B72:B137" si="104" t="shared">WEEKDAY(A72,2)</f>
        <v>4</v>
      </c>
      <c r="C72">
        <v>3107.75</v>
      </c>
      <c r="D72">
        <v>3108.8</v>
      </c>
      <c r="E72">
        <v>3115.35</v>
      </c>
      <c r="F72">
        <v>3117.75</v>
      </c>
      <c r="G72">
        <v>3122.16</v>
      </c>
      <c r="H72">
        <v>3125.44</v>
      </c>
      <c r="I72">
        <v>3105.53</v>
      </c>
      <c r="J72">
        <v>947</v>
      </c>
      <c r="K72">
        <v>1038</v>
      </c>
      <c r="L72">
        <v>3122.16</v>
      </c>
      <c r="M72" s="39">
        <v>3121.9</v>
      </c>
      <c r="N72">
        <v>3104.11</v>
      </c>
      <c r="O72">
        <v>3125.17</v>
      </c>
      <c r="P72">
        <v>3093.35</v>
      </c>
      <c r="Q72">
        <v>1302</v>
      </c>
      <c r="R72">
        <v>1425</v>
      </c>
      <c r="S72">
        <f si="41" t="shared"/>
        <v>3019.5839999999998</v>
      </c>
      <c r="T72" t="str">
        <f si="79" t="shared"/>
        <v>牛</v>
      </c>
      <c r="U72">
        <f si="77" t="shared"/>
        <v>3125.44</v>
      </c>
      <c r="V72">
        <f si="78" t="shared"/>
        <v>3093.35</v>
      </c>
      <c r="W72" s="40">
        <f ref="W72:W132" si="105" t="shared">LN(U72/V72)</f>
        <v>1.0320427230456125E-2</v>
      </c>
      <c r="X72">
        <f si="83" t="shared"/>
        <v>947</v>
      </c>
      <c r="Y72">
        <f si="84" t="shared"/>
        <v>1425</v>
      </c>
      <c r="AA72" s="25">
        <f si="85" t="shared"/>
        <v>1.0325798407207834E-2</v>
      </c>
      <c r="AB72" s="25">
        <f ref="AB72:AB103" si="106" t="shared">LN(C72/N71)</f>
        <v>-5.7902949842900738E-4</v>
      </c>
      <c r="AC72" s="25">
        <f ref="AC72:AC103" si="107" t="shared">LN(N72/U72)</f>
        <v>-6.8480334395891211E-3</v>
      </c>
      <c r="AD72" s="25">
        <f ref="AD72:AD103" si="108" t="shared">LN(N72/V72)</f>
        <v>3.4723937908669894E-3</v>
      </c>
      <c r="AE72" s="25">
        <f ref="AE72:AE103" si="109" t="shared">LN(U72/C72)</f>
        <v>5.6760815872873823E-3</v>
      </c>
      <c r="AF72" s="25">
        <f ref="AF72:AF103" si="110" t="shared">LN(V72/C72)</f>
        <v>-4.6443456431686609E-3</v>
      </c>
      <c r="AG72" s="25">
        <f si="86" t="shared"/>
        <v>-1.1719518523016996E-3</v>
      </c>
      <c r="AH72" s="25">
        <f ref="AH72:AH103" si="111" t="shared">LN(N72/N71)</f>
        <v>-1.7509813507307732E-3</v>
      </c>
      <c r="AI72" s="25">
        <f si="87" t="shared"/>
        <v>3.3780795135087739E-4</v>
      </c>
      <c r="AJ72" s="25">
        <f si="88" t="shared"/>
        <v>2.4425137884290711E-3</v>
      </c>
      <c r="AK72" s="25">
        <f si="89" t="shared"/>
        <v>3.2125961290316368E-3</v>
      </c>
      <c r="AL72" s="25">
        <f si="90" t="shared"/>
        <v>4.6260782895884015E-3</v>
      </c>
      <c r="AM72" s="25">
        <f si="91" t="shared"/>
        <v>6.390680026266477E-3</v>
      </c>
      <c r="AN72" s="25">
        <f ref="AN72" si="112" t="shared">LN(O72/P72)</f>
        <v>1.0234035662219457E-2</v>
      </c>
      <c r="AO72" s="25">
        <f si="93" t="shared"/>
        <v>0</v>
      </c>
      <c r="AP72" s="40">
        <f ref="AP72:AP103" si="113" t="shared">(C72-I72)/(H72-I72)</f>
        <v>0.11150175791058846</v>
      </c>
      <c r="AQ72" s="40">
        <f ref="AQ72:AQ103" si="114" t="shared">(N71-I72)/(H72-I72)</f>
        <v>0.20190858864892069</v>
      </c>
      <c r="AR72" s="25">
        <f si="94" t="shared"/>
        <v>-8.3279148550830193E-5</v>
      </c>
      <c r="AS72" s="25">
        <f si="95" t="shared"/>
        <v>-5.7980301418901004E-3</v>
      </c>
      <c r="AT72" s="25">
        <f si="96" t="shared"/>
        <v>-1.1719518523016996E-3</v>
      </c>
      <c r="AU72" s="28">
        <f si="97" t="shared"/>
        <v>0.83525866398793447</v>
      </c>
      <c r="AV72" s="28">
        <f si="98" t="shared"/>
        <v>0.33815210559397119</v>
      </c>
      <c r="AW72" s="40">
        <f si="99" t="shared"/>
        <v>0.33530694920536519</v>
      </c>
      <c r="AX72" s="25">
        <f si="100" t="shared"/>
        <v>-1.1719518523016996E-3</v>
      </c>
      <c r="AY72" s="28">
        <f si="101" t="shared"/>
        <v>-0.56248052352756761</v>
      </c>
      <c r="AZ72" s="25">
        <f si="102" t="shared"/>
        <v>5.3406767285675647E-3</v>
      </c>
      <c r="BA72" s="25">
        <f si="103" t="shared"/>
        <v>3.4723937908669894E-3</v>
      </c>
      <c r="BB72" s="25">
        <f si="34" t="shared"/>
        <v>0.8039215686274569</v>
      </c>
      <c r="BC72" s="25">
        <f si="35" t="shared"/>
        <v>1.7606460033913684E-3</v>
      </c>
      <c r="BD72" s="25">
        <f si="36" t="shared"/>
        <v>8.2360932116948499E-4</v>
      </c>
      <c r="BE72" s="39">
        <f si="37" t="shared"/>
        <v>0</v>
      </c>
      <c r="BG72" t="str">
        <f ref="BG72:BG103" si="115" t="shared"><![CDATA[IF(B72=2,IF(AW71<0.226,IF(AND(ABS(AB72)<0.03,AP72<0.8),IF(AND(AU72<0.5 & Q71<14),2,1),0),IF(AW71<0.8,IF(AND(AU72>0.2,AL72>-0.03,AB72>-0.01),1,0),0)),"")]]></f>
        <v/>
      </c>
      <c r="BH72" t="str">
        <f ref="BH72:BH103" si="116" t="shared">IF(B72=3,IF(AW71&lt;0.85,IF(AND(K72&gt;942,AU72&gt;0.9),0.25,1)*IF(AS71&lt;-0.004,1,0.5),0),"")</f>
        <v/>
      </c>
      <c r="BI72">
        <f si="75" t="shared"/>
        <v>0</v>
      </c>
      <c r="BJ72" t="str">
        <f ref="BJ72:BJ103" si="117" t="shared">IF(B72=5,IF(AW71&lt;0.4,IF(AR72&gt; -0.004,1,0),IF(AW71&lt;0.95,IF(AND(AP72&lt;0.85,AU72&lt;0.95,AR72&gt;0,K72&lt;1115),0.5,0),0)),"")</f>
        <v/>
      </c>
      <c r="BK72" s="25" t="str">
        <f si="39" t="shared"/>
        <v/>
      </c>
    </row>
    <row r="73" spans="1:63">
      <c r="A73" s="1">
        <v>42601</v>
      </c>
      <c r="B73" s="41">
        <f si="104" t="shared"/>
        <v>5</v>
      </c>
      <c r="C73">
        <v>3100.39</v>
      </c>
      <c r="D73">
        <v>3100.72</v>
      </c>
      <c r="E73">
        <v>3102.23</v>
      </c>
      <c r="F73">
        <v>3102.81</v>
      </c>
      <c r="G73">
        <v>3090.07</v>
      </c>
      <c r="H73">
        <v>3105.46</v>
      </c>
      <c r="I73">
        <v>3082.77</v>
      </c>
      <c r="J73">
        <v>938</v>
      </c>
      <c r="K73">
        <v>1123</v>
      </c>
      <c r="L73">
        <v>3090.07</v>
      </c>
      <c r="M73" s="39">
        <v>3092.37</v>
      </c>
      <c r="N73">
        <v>3108.1</v>
      </c>
      <c r="O73">
        <v>3113.34</v>
      </c>
      <c r="P73">
        <v>3089.03</v>
      </c>
      <c r="Q73">
        <v>1424</v>
      </c>
      <c r="R73">
        <v>1305</v>
      </c>
      <c r="S73">
        <f si="41" t="shared"/>
        <v>3022.8389999999995</v>
      </c>
      <c r="T73" t="str">
        <f si="79" t="shared"/>
        <v>牛</v>
      </c>
      <c r="U73">
        <f si="77" t="shared"/>
        <v>3113.34</v>
      </c>
      <c r="V73">
        <f si="78" t="shared"/>
        <v>3082.77</v>
      </c>
      <c r="W73" s="40">
        <f si="105" t="shared"/>
        <v>9.8675614366226742E-3</v>
      </c>
      <c r="X73">
        <f si="83" t="shared"/>
        <v>1424</v>
      </c>
      <c r="Y73">
        <f si="84" t="shared"/>
        <v>1123</v>
      </c>
      <c r="AA73" s="25">
        <f si="85" t="shared"/>
        <v>9.860049864694494E-3</v>
      </c>
      <c r="AB73" s="25">
        <f si="106" t="shared"/>
        <v>-1.1991298076406078E-3</v>
      </c>
      <c r="AC73" s="25">
        <f si="107" t="shared"/>
        <v>-1.6844978780013009E-3</v>
      </c>
      <c r="AD73" s="25">
        <f si="108" t="shared"/>
        <v>8.1830635586213549E-3</v>
      </c>
      <c r="AE73" s="25">
        <f si="109" t="shared"/>
        <v>4.1681948682265749E-3</v>
      </c>
      <c r="AF73" s="25">
        <f si="110" t="shared"/>
        <v>-5.6993665683960203E-3</v>
      </c>
      <c r="AG73" s="25">
        <f si="86" t="shared"/>
        <v>2.4836969902252873E-3</v>
      </c>
      <c r="AH73" s="25">
        <f si="111" t="shared"/>
        <v>1.2845671825847756E-3</v>
      </c>
      <c r="AI73" s="25">
        <f si="87" t="shared"/>
        <v>1.0643255814250991E-4</v>
      </c>
      <c r="AJ73" s="25">
        <f si="88" t="shared"/>
        <v>5.9329768838773354E-4</v>
      </c>
      <c r="AK73" s="25">
        <f si="89" t="shared"/>
        <v>7.8024249508973147E-4</v>
      </c>
      <c r="AL73" s="25">
        <f si="90" t="shared"/>
        <v>-3.334165655000085E-3</v>
      </c>
      <c r="AM73" s="25">
        <f si="91" t="shared"/>
        <v>7.3333090993875786E-3</v>
      </c>
      <c r="AN73" s="25">
        <f ref="AN73" si="118" t="shared">LN(O73/P73)</f>
        <v>7.8389791278198756E-3</v>
      </c>
      <c r="AO73" s="25">
        <f si="93" t="shared"/>
        <v>0</v>
      </c>
      <c r="AP73" s="40">
        <f si="113" t="shared"/>
        <v>0.77655354781841557</v>
      </c>
      <c r="AQ73" s="40">
        <f si="114" t="shared"/>
        <v>0.94050242397532369</v>
      </c>
      <c r="AR73" s="25">
        <f si="94" t="shared"/>
        <v>7.4404283943118601E-4</v>
      </c>
      <c r="AS73" s="25">
        <f si="95" t="shared"/>
        <v>5.8178626452253402E-3</v>
      </c>
      <c r="AT73" s="25">
        <f si="96" t="shared"/>
        <v>2.4836969902252873E-3</v>
      </c>
      <c r="AU73" s="28">
        <f si="97" t="shared"/>
        <v>0.32172763331864984</v>
      </c>
      <c r="AV73" s="28">
        <f si="98" t="shared"/>
        <v>0.78445084327436243</v>
      </c>
      <c r="AW73" s="40">
        <f si="99" t="shared"/>
        <v>0.82859012103368634</v>
      </c>
      <c r="AX73" s="25">
        <f si="100" t="shared"/>
        <v>2.4836969902252873E-3</v>
      </c>
      <c r="AY73" s="28">
        <f si="101" t="shared"/>
        <v>0.58979391560352135</v>
      </c>
      <c r="AZ73" s="25">
        <f si="102" t="shared"/>
        <v>2.3652009133959258E-3</v>
      </c>
      <c r="BA73" s="25">
        <f si="103" t="shared"/>
        <v>6.1544812498185494E-3</v>
      </c>
      <c r="BB73" s="25">
        <f ref="BB73:BB136" si="119" t="shared">AW72</f>
        <v>0.33530694920536519</v>
      </c>
      <c r="BC73" s="25">
        <f ref="BC73:BC136" si="120" t="shared">AS72</f>
        <v>-5.7980301418901004E-3</v>
      </c>
      <c r="BD73" s="25">
        <f ref="BD73:BD136" si="121" t="shared">AT72</f>
        <v>-1.1719518523016996E-3</v>
      </c>
      <c r="BE73" s="39">
        <f ref="BE73" si="122" t="shared">IF(AS72&lt;0,1,0)</f>
        <v>1</v>
      </c>
      <c r="BG73" t="str">
        <f si="115" t="shared"/>
        <v/>
      </c>
      <c r="BH73" t="str">
        <f si="116" t="shared"/>
        <v/>
      </c>
      <c r="BI73" t="str">
        <f ref="BI73:BI104" si="123" t="shared">IF(B73=4,IF(AW72&lt;0.6,IF(AR73&gt;=0,IF(K73&lt;1018,2,1),0),IF(AW72&gt;0.85,IF(AR73&lt;=0,-0.5,0),0)),"")</f>
        <v/>
      </c>
      <c r="BJ73">
        <f si="117" t="shared"/>
        <v>1</v>
      </c>
      <c r="BK73" s="25">
        <f ref="BK73:BK136" si="124" t="shared">IF(MAX(BF73:BJ73)=0,"",MAX(BF73:BJ73)*AS73)</f>
        <v>5.8178626452253402E-3</v>
      </c>
    </row>
    <row r="74" spans="1:63">
      <c r="A74" s="1">
        <v>42604</v>
      </c>
      <c r="B74" s="41">
        <f si="104" t="shared"/>
        <v>1</v>
      </c>
      <c r="C74">
        <v>3107.38</v>
      </c>
      <c r="D74">
        <v>3107.08</v>
      </c>
      <c r="E74">
        <v>3112.24</v>
      </c>
      <c r="F74">
        <v>3106.23</v>
      </c>
      <c r="G74">
        <v>3088.37</v>
      </c>
      <c r="H74">
        <v>3112.74</v>
      </c>
      <c r="I74">
        <v>3085.98</v>
      </c>
      <c r="J74">
        <v>935</v>
      </c>
      <c r="K74">
        <v>1125</v>
      </c>
      <c r="L74">
        <v>3088.37</v>
      </c>
      <c r="M74" s="39">
        <v>3091.09</v>
      </c>
      <c r="N74">
        <v>3084.8</v>
      </c>
      <c r="O74">
        <v>3104.37</v>
      </c>
      <c r="P74">
        <v>3083.59</v>
      </c>
      <c r="Q74">
        <v>1356</v>
      </c>
      <c r="R74">
        <v>1456</v>
      </c>
      <c r="S74">
        <f si="41" t="shared"/>
        <v>3027.6030000000001</v>
      </c>
      <c r="T74" t="str">
        <f si="79" t="shared"/>
        <v>牛</v>
      </c>
      <c r="U74">
        <f si="77" t="shared"/>
        <v>3112.74</v>
      </c>
      <c r="V74">
        <f si="78" t="shared"/>
        <v>3083.59</v>
      </c>
      <c r="W74" s="40">
        <f si="105" t="shared"/>
        <v>9.4088646169174037E-3</v>
      </c>
      <c r="X74">
        <f si="83" t="shared"/>
        <v>935</v>
      </c>
      <c r="Y74">
        <f si="84" t="shared"/>
        <v>1456</v>
      </c>
      <c r="AA74" s="25">
        <f si="85" t="shared"/>
        <v>9.3808932283787737E-3</v>
      </c>
      <c r="AB74" s="25">
        <f si="106" t="shared"/>
        <v>-2.3167961387384506E-4</v>
      </c>
      <c r="AC74" s="25">
        <f si="107" t="shared"/>
        <v>-9.0165418177689718E-3</v>
      </c>
      <c r="AD74" s="25">
        <f si="108" t="shared"/>
        <v>3.92322799148475E-4</v>
      </c>
      <c r="AE74" s="25">
        <f si="109" t="shared"/>
        <v>1.723439845761547E-3</v>
      </c>
      <c r="AF74" s="25">
        <f si="110" t="shared"/>
        <v>-7.6854247711560441E-3</v>
      </c>
      <c r="AG74" s="25">
        <f si="86" t="shared"/>
        <v>-7.2931019720074691E-3</v>
      </c>
      <c r="AH74" s="25">
        <f si="111" t="shared"/>
        <v>-7.524781585881316E-3</v>
      </c>
      <c r="AI74" s="25">
        <f si="87" t="shared"/>
        <v>-9.6549016401459021E-5</v>
      </c>
      <c r="AJ74" s="25">
        <f si="88" t="shared"/>
        <v>1.5627967590125941E-3</v>
      </c>
      <c r="AK74" s="25">
        <f si="89" t="shared"/>
        <v>-3.70155195813955E-4</v>
      </c>
      <c r="AL74" s="25">
        <f si="90" t="shared"/>
        <v>-6.1364837683988756E-3</v>
      </c>
      <c r="AM74" s="25">
        <f si="91" t="shared"/>
        <v>8.6340942132902242E-3</v>
      </c>
      <c r="AN74" s="25">
        <f ref="AN74" si="125" t="shared">LN(O74/P74)</f>
        <v>6.7162936130807519E-3</v>
      </c>
      <c r="AO74" s="25">
        <f si="93" t="shared"/>
        <v>0</v>
      </c>
      <c r="AP74" s="40">
        <f si="113" t="shared"/>
        <v>0.79970104633782813</v>
      </c>
      <c r="AQ74" s="40">
        <f si="114" t="shared"/>
        <v>0.82660687593423343</v>
      </c>
      <c r="AR74" s="25">
        <f si="94" t="shared"/>
        <v>8.8033587907846377E-4</v>
      </c>
      <c r="AS74" s="25">
        <f si="95" t="shared"/>
        <v>-1.1566182036085507E-3</v>
      </c>
      <c r="AT74" s="25">
        <f si="96" t="shared"/>
        <v>-7.2931019720074691E-3</v>
      </c>
      <c r="AU74" s="28">
        <f si="97" t="shared"/>
        <v>8.9312406576976602E-2</v>
      </c>
      <c r="AV74" s="28">
        <f si="98" t="shared"/>
        <v>5.822906641001209E-2</v>
      </c>
      <c r="AW74" s="40">
        <f si="99" t="shared"/>
        <v>4.1509433962265918E-2</v>
      </c>
      <c r="AX74" s="25">
        <f si="100" t="shared"/>
        <v>-7.2931019720074691E-3</v>
      </c>
      <c r="AY74" s="28">
        <f si="101" t="shared"/>
        <v>-0.12246998284733288</v>
      </c>
      <c r="AZ74" s="25">
        <f si="102" t="shared"/>
        <v>7.7417059912971949E-4</v>
      </c>
      <c r="BA74" s="25">
        <f si="103" t="shared"/>
        <v>3.92322799148475E-4</v>
      </c>
      <c r="BB74" s="25">
        <f si="119" t="shared"/>
        <v>0.82859012103368634</v>
      </c>
      <c r="BC74" s="25">
        <f si="120" t="shared"/>
        <v>5.8178626452253402E-3</v>
      </c>
      <c r="BD74" s="25">
        <f si="121" t="shared"/>
        <v>2.4836969902252873E-3</v>
      </c>
      <c r="BE74" s="39">
        <f ref="BE74" si="126" t="shared">IF(AS73&lt;0,1,0)</f>
        <v>0</v>
      </c>
      <c r="BG74" t="str">
        <f si="115" t="shared"/>
        <v/>
      </c>
      <c r="BH74" t="str">
        <f si="116" t="shared"/>
        <v/>
      </c>
      <c r="BI74" t="str">
        <f si="123" t="shared"/>
        <v/>
      </c>
      <c r="BJ74" t="str">
        <f si="117" t="shared"/>
        <v/>
      </c>
      <c r="BK74" s="25" t="str">
        <f si="124" t="shared"/>
        <v/>
      </c>
    </row>
    <row r="75" spans="1:63">
      <c r="A75" s="1">
        <v>42605</v>
      </c>
      <c r="B75" s="41">
        <f si="104" t="shared"/>
        <v>2</v>
      </c>
      <c r="C75">
        <v>3081.57</v>
      </c>
      <c r="D75">
        <v>3084.1</v>
      </c>
      <c r="E75">
        <v>3087.19</v>
      </c>
      <c r="F75">
        <v>3090.94</v>
      </c>
      <c r="G75">
        <v>3091.5</v>
      </c>
      <c r="H75">
        <v>3101.11</v>
      </c>
      <c r="I75">
        <v>3081.57</v>
      </c>
      <c r="J75">
        <v>1107</v>
      </c>
      <c r="K75">
        <v>931</v>
      </c>
      <c r="L75">
        <v>3091.74</v>
      </c>
      <c r="M75">
        <v>3093.45</v>
      </c>
      <c r="N75">
        <v>3089.71</v>
      </c>
      <c r="O75">
        <v>3095.06</v>
      </c>
      <c r="P75">
        <v>3073.53</v>
      </c>
      <c r="Q75">
        <v>1308</v>
      </c>
      <c r="R75">
        <v>1443</v>
      </c>
      <c r="S75">
        <f si="41" t="shared"/>
        <v>3031.0515</v>
      </c>
      <c r="T75" t="str">
        <f si="79" t="shared"/>
        <v>牛</v>
      </c>
      <c r="U75">
        <f si="77" t="shared"/>
        <v>3101.11</v>
      </c>
      <c r="V75">
        <f si="78" t="shared"/>
        <v>3073.53</v>
      </c>
      <c r="W75" s="40">
        <f si="105" t="shared"/>
        <v>8.9333737411833071E-3</v>
      </c>
      <c r="X75">
        <f si="83" t="shared"/>
        <v>1107</v>
      </c>
      <c r="Y75">
        <f si="84" t="shared"/>
        <v>1443</v>
      </c>
      <c r="AA75" s="25">
        <f si="85" t="shared"/>
        <v>8.9499832877396671E-3</v>
      </c>
      <c r="AB75" s="25">
        <f si="106" t="shared"/>
        <v>-1.0476180622996437E-3</v>
      </c>
      <c r="AC75" s="25">
        <f si="107" t="shared"/>
        <v>-3.6828765447543066E-3</v>
      </c>
      <c r="AD75" s="25">
        <f si="108" t="shared"/>
        <v>5.2504971964290759E-3</v>
      </c>
      <c r="AE75" s="25">
        <f si="109" t="shared"/>
        <v>6.3209045456392695E-3</v>
      </c>
      <c r="AF75" s="25">
        <f si="110" t="shared"/>
        <v>-2.6124691955439283E-3</v>
      </c>
      <c r="AG75" s="25">
        <f si="86" t="shared"/>
        <v>2.6380280008851905E-3</v>
      </c>
      <c r="AH75" s="25">
        <f si="111" t="shared"/>
        <v>1.5904099385854445E-3</v>
      </c>
      <c r="AI75" s="25">
        <f si="87" t="shared"/>
        <v>8.2067322513117592E-4</v>
      </c>
      <c r="AJ75" s="25">
        <f si="88" t="shared"/>
        <v>1.8220846831009602E-3</v>
      </c>
      <c r="AK75" s="25">
        <f si="89" t="shared"/>
        <v>3.0360443960012885E-3</v>
      </c>
      <c r="AL75" s="25">
        <f si="90" t="shared"/>
        <v>3.2172026446965962E-3</v>
      </c>
      <c r="AM75" s="25">
        <f si="91" t="shared"/>
        <v>6.3209045456392695E-3</v>
      </c>
      <c r="AN75" s="25">
        <f ref="AN75" si="127" t="shared">LN(O75/P75)</f>
        <v>6.9805538790290861E-3</v>
      </c>
      <c r="AO75" s="25">
        <f si="93" t="shared"/>
        <v>7.762920414547701E-5</v>
      </c>
      <c r="AP75" s="40">
        <f si="113" t="shared"/>
        <v>0</v>
      </c>
      <c r="AQ75" s="40">
        <f si="114" t="shared"/>
        <v>0.16530194472876275</v>
      </c>
      <c r="AR75" s="25">
        <f si="94" t="shared"/>
        <v>5.5293371539675759E-4</v>
      </c>
      <c r="AS75" s="25">
        <f si="95" t="shared"/>
        <v>-6.5680384795693153E-4</v>
      </c>
      <c r="AT75" s="25">
        <f si="96" t="shared"/>
        <v>2.6380280008851905E-3</v>
      </c>
      <c r="AU75" s="28">
        <f si="97" t="shared"/>
        <v>0.5081883316274235</v>
      </c>
      <c r="AV75" s="28">
        <f si="98" t="shared"/>
        <v>0.75150952159777185</v>
      </c>
      <c r="AW75" s="40">
        <f si="99" t="shared"/>
        <v>0.58665699782450609</v>
      </c>
      <c r="AX75" s="25">
        <f si="100" t="shared"/>
        <v>2.6380280008851905E-3</v>
      </c>
      <c r="AY75" s="28">
        <f si="101" t="shared"/>
        <v>-7.3604060913696548E-2</v>
      </c>
      <c r="AZ75" s="25">
        <f si="102" t="shared"/>
        <v>3.2172026446965962E-3</v>
      </c>
      <c r="BA75" s="25">
        <f si="103" t="shared"/>
        <v>5.2504971964290759E-3</v>
      </c>
      <c r="BB75" s="25">
        <f si="119" t="shared"/>
        <v>4.1509433962265918E-2</v>
      </c>
      <c r="BC75" s="25">
        <f si="120" t="shared"/>
        <v>-1.1566182036085507E-3</v>
      </c>
      <c r="BD75" s="25">
        <f si="121" t="shared"/>
        <v>-7.2931019720074691E-3</v>
      </c>
      <c r="BE75" s="39">
        <f ref="BE75" si="128" t="shared">IF(AS74&lt;0,1,0)</f>
        <v>1</v>
      </c>
      <c r="BG75">
        <f si="115" t="shared"/>
        <v>1</v>
      </c>
      <c r="BH75" t="str">
        <f si="116" t="shared"/>
        <v/>
      </c>
      <c r="BI75" t="str">
        <f si="123" t="shared"/>
        <v/>
      </c>
      <c r="BJ75" t="str">
        <f si="117" t="shared"/>
        <v/>
      </c>
      <c r="BK75" s="25">
        <f si="124" t="shared"/>
        <v>-6.5680384795693153E-4</v>
      </c>
    </row>
    <row r="76" spans="1:63">
      <c r="A76" s="1">
        <v>42606</v>
      </c>
      <c r="B76" s="41">
        <f si="104" t="shared"/>
        <v>3</v>
      </c>
      <c r="C76">
        <v>3092.02</v>
      </c>
      <c r="D76">
        <v>3093.86</v>
      </c>
      <c r="E76">
        <v>3091.09</v>
      </c>
      <c r="F76">
        <v>3088.58</v>
      </c>
      <c r="G76">
        <v>3088.88</v>
      </c>
      <c r="H76">
        <v>3097.15</v>
      </c>
      <c r="I76">
        <v>3079.71</v>
      </c>
      <c r="J76">
        <v>954</v>
      </c>
      <c r="K76">
        <v>1057</v>
      </c>
      <c r="L76">
        <v>3089.77</v>
      </c>
      <c r="M76">
        <v>3089.98</v>
      </c>
      <c r="N76">
        <v>3085.88</v>
      </c>
      <c r="O76">
        <v>3095.19</v>
      </c>
      <c r="P76">
        <v>3079.55</v>
      </c>
      <c r="Q76">
        <v>1340</v>
      </c>
      <c r="R76">
        <v>1451</v>
      </c>
      <c r="S76">
        <f si="41" t="shared"/>
        <v>3033.0284999999999</v>
      </c>
      <c r="T76" t="str">
        <f si="79" t="shared"/>
        <v>牛</v>
      </c>
      <c r="U76">
        <f si="77" t="shared"/>
        <v>3097.15</v>
      </c>
      <c r="V76">
        <f si="78" t="shared"/>
        <v>3079.55</v>
      </c>
      <c r="W76" s="40">
        <f si="105" t="shared"/>
        <v>5.6988513713701104E-3</v>
      </c>
      <c r="X76">
        <f si="83" t="shared"/>
        <v>954</v>
      </c>
      <c r="Y76">
        <f si="84" t="shared"/>
        <v>1451</v>
      </c>
      <c r="AA76" s="25">
        <f si="85" t="shared"/>
        <v>5.6920718494705433E-3</v>
      </c>
      <c r="AB76" s="25">
        <f si="106" t="shared"/>
        <v>7.473636368852157E-4</v>
      </c>
      <c r="AC76" s="25">
        <f si="107" t="shared"/>
        <v>-3.6454658900179618E-3</v>
      </c>
      <c r="AD76" s="25">
        <f si="108" t="shared"/>
        <v>2.0533854813520767E-3</v>
      </c>
      <c r="AE76" s="25">
        <f si="109" t="shared"/>
        <v>1.6577347769753373E-3</v>
      </c>
      <c r="AF76" s="25">
        <f si="110" t="shared"/>
        <v>-4.0411165943947799E-3</v>
      </c>
      <c r="AG76" s="25">
        <f si="86" t="shared"/>
        <v>-1.9877311130426889E-3</v>
      </c>
      <c r="AH76" s="25">
        <f si="111" t="shared"/>
        <v>-1.2403674761573657E-3</v>
      </c>
      <c r="AI76" s="25">
        <f si="87" t="shared"/>
        <v>5.9490324877511079E-4</v>
      </c>
      <c r="AJ76" s="25">
        <f si="88" t="shared"/>
        <v>-3.0081949278370866E-4</v>
      </c>
      <c r="AK76" s="25">
        <f si="89" t="shared"/>
        <v>-1.1131606495215051E-3</v>
      </c>
      <c r="AL76" s="25">
        <f si="90" t="shared"/>
        <v>-1.0160333511704301E-3</v>
      </c>
      <c r="AM76" s="25">
        <f si="91" t="shared"/>
        <v>5.6468970781478854E-3</v>
      </c>
      <c r="AN76" s="25">
        <f ref="AN76" si="129" t="shared">LN(O76/P76)</f>
        <v>5.0658111747872376E-3</v>
      </c>
      <c r="AO76" s="25">
        <f si="93" t="shared"/>
        <v>2.8808882398432222E-4</v>
      </c>
      <c r="AP76" s="40">
        <f si="113" t="shared"/>
        <v>0.70584862385320568</v>
      </c>
      <c r="AQ76" s="40">
        <f si="114" t="shared"/>
        <v>0.57339449541284226</v>
      </c>
      <c r="AR76" s="25">
        <f si="94" t="shared"/>
        <v>6.7963914423897997E-5</v>
      </c>
      <c r="AS76" s="25">
        <f si="95" t="shared"/>
        <v>-1.2597865858565416E-3</v>
      </c>
      <c r="AT76" s="25">
        <f si="96" t="shared"/>
        <v>-1.9877311130426889E-3</v>
      </c>
      <c r="AU76" s="28">
        <f si="97" t="shared"/>
        <v>0.52580275229358053</v>
      </c>
      <c r="AV76" s="28">
        <f si="98" t="shared"/>
        <v>0.40473145780051017</v>
      </c>
      <c r="AW76" s="40">
        <f si="99" t="shared"/>
        <v>0.35965909090908865</v>
      </c>
      <c r="AX76" s="25">
        <f si="100" t="shared"/>
        <v>-1.9877311130426889E-3</v>
      </c>
      <c r="AY76" s="28">
        <f si="101" t="shared"/>
        <v>-0.22102272727272118</v>
      </c>
      <c r="AZ76" s="25">
        <f si="102" t="shared"/>
        <v>2.9731289500021228E-3</v>
      </c>
      <c r="BA76" s="25">
        <f si="103" t="shared"/>
        <v>2.0533854813520767E-3</v>
      </c>
      <c r="BB76" s="25">
        <f si="119" t="shared"/>
        <v>0.58665699782450609</v>
      </c>
      <c r="BC76" s="25">
        <f si="120" t="shared"/>
        <v>-6.5680384795693153E-4</v>
      </c>
      <c r="BD76" s="25">
        <f si="121" t="shared"/>
        <v>2.6380280008851905E-3</v>
      </c>
      <c r="BE76" s="39">
        <f ref="BE76" si="130" t="shared">IF(AS75&lt;0,1,0)</f>
        <v>1</v>
      </c>
      <c r="BG76" t="str">
        <f si="115" t="shared"/>
        <v/>
      </c>
      <c r="BH76">
        <f si="116" t="shared"/>
        <v>0.5</v>
      </c>
      <c r="BI76" t="str">
        <f si="123" t="shared"/>
        <v/>
      </c>
      <c r="BJ76" t="str">
        <f si="117" t="shared"/>
        <v/>
      </c>
      <c r="BK76" s="25">
        <f si="124" t="shared"/>
        <v>-6.298932929282708E-4</v>
      </c>
    </row>
    <row r="77" spans="1:63">
      <c r="A77" s="1">
        <v>42607</v>
      </c>
      <c r="B77" s="41">
        <f si="104" t="shared"/>
        <v>4</v>
      </c>
      <c r="C77">
        <v>3073.44</v>
      </c>
      <c r="D77">
        <v>3065.68</v>
      </c>
      <c r="E77">
        <v>3062.43</v>
      </c>
      <c r="F77">
        <v>3052.88</v>
      </c>
      <c r="G77">
        <v>3052.8</v>
      </c>
      <c r="H77">
        <v>3073.44</v>
      </c>
      <c r="I77">
        <v>3041.5</v>
      </c>
      <c r="J77">
        <v>931</v>
      </c>
      <c r="K77">
        <v>1117</v>
      </c>
      <c r="L77">
        <v>3052.8</v>
      </c>
      <c r="M77">
        <v>3052.66</v>
      </c>
      <c r="N77">
        <v>3068.33</v>
      </c>
      <c r="O77">
        <v>3072.12</v>
      </c>
      <c r="P77">
        <v>3050.76</v>
      </c>
      <c r="Q77">
        <v>1442</v>
      </c>
      <c r="R77">
        <v>1317</v>
      </c>
      <c r="S77">
        <f si="41" t="shared"/>
        <v>3037.7665000000002</v>
      </c>
      <c r="T77" t="str">
        <f si="79" t="shared"/>
        <v>牛</v>
      </c>
      <c r="U77">
        <f si="77" t="shared"/>
        <v>3073.44</v>
      </c>
      <c r="V77">
        <f si="78" t="shared"/>
        <v>3041.5</v>
      </c>
      <c r="W77" s="40">
        <f si="105" t="shared"/>
        <v>1.0446640677841748E-2</v>
      </c>
      <c r="X77">
        <f si="83" t="shared"/>
        <v>931</v>
      </c>
      <c r="Y77">
        <f si="84" t="shared"/>
        <v>1117</v>
      </c>
      <c r="AA77" s="25">
        <f si="85" t="shared"/>
        <v>1.0392264042896577E-2</v>
      </c>
      <c r="AB77" s="25">
        <f si="106" t="shared"/>
        <v>-4.0394124400527946E-3</v>
      </c>
      <c r="AC77" s="25">
        <f si="107" t="shared"/>
        <v>-1.6640158062287693E-3</v>
      </c>
      <c r="AD77" s="25">
        <f si="108" t="shared"/>
        <v>8.7826248716129755E-3</v>
      </c>
      <c r="AE77" s="25">
        <f si="109" t="shared"/>
        <v>0</v>
      </c>
      <c r="AF77" s="25">
        <f si="110" t="shared"/>
        <v>-1.0446640677841769E-2</v>
      </c>
      <c r="AG77" s="25">
        <f si="86" t="shared"/>
        <v>-1.6640158062287693E-3</v>
      </c>
      <c r="AH77" s="25">
        <f si="111" t="shared"/>
        <v>-5.7034282462814986E-3</v>
      </c>
      <c r="AI77" s="25">
        <f si="87" t="shared"/>
        <v>-2.5280509691529875E-3</v>
      </c>
      <c r="AJ77" s="25">
        <f si="88" t="shared"/>
        <v>-3.5887369897050197E-3</v>
      </c>
      <c r="AK77" s="25">
        <f si="89" t="shared"/>
        <v>-6.7120480772574157E-3</v>
      </c>
      <c r="AL77" s="25">
        <f si="90" t="shared"/>
        <v>-6.7382531846343543E-3</v>
      </c>
      <c r="AM77" s="25">
        <f si="91" t="shared"/>
        <v>1.0446640677841748E-2</v>
      </c>
      <c r="AN77" s="25">
        <f ref="AN77" si="131" t="shared">LN(O77/P77)</f>
        <v>6.9771371155784483E-3</v>
      </c>
      <c r="AO77" s="25">
        <f si="93" t="shared"/>
        <v>0</v>
      </c>
      <c r="AP77" s="40">
        <f si="113" t="shared"/>
        <v>1</v>
      </c>
      <c r="AQ77" s="40">
        <f si="114" t="shared"/>
        <v>1.3894802755165947</v>
      </c>
      <c r="AR77" s="25">
        <f si="94" t="shared"/>
        <v>-4.5860590365019767E-5</v>
      </c>
      <c r="AS77" s="25">
        <f si="95" t="shared"/>
        <v>5.0742373784056398E-3</v>
      </c>
      <c r="AT77" s="25">
        <f si="96" t="shared"/>
        <v>-1.6640158062287693E-3</v>
      </c>
      <c r="AU77" s="28">
        <f si="97" t="shared"/>
        <v>0.35378835316218415</v>
      </c>
      <c r="AV77" s="28">
        <f si="98" t="shared"/>
        <v>0.82256554307116003</v>
      </c>
      <c r="AW77" s="40">
        <f si="99" t="shared"/>
        <v>0.84001252348152411</v>
      </c>
      <c r="AX77" s="25">
        <f si="100" t="shared"/>
        <v>-1.6640158062287693E-3</v>
      </c>
      <c r="AY77" s="28">
        <f si="101" t="shared"/>
        <v>0.48622417031933995</v>
      </c>
      <c r="AZ77" s="25">
        <f si="102" t="shared"/>
        <v>3.7083874932073639E-3</v>
      </c>
      <c r="BA77" s="25">
        <f si="103" t="shared"/>
        <v>5.74269974330843E-3</v>
      </c>
      <c r="BB77" s="25">
        <f si="119" t="shared"/>
        <v>0.35965909090908865</v>
      </c>
      <c r="BC77" s="25">
        <f si="120" t="shared"/>
        <v>-1.2597865858565416E-3</v>
      </c>
      <c r="BD77" s="25">
        <f si="121" t="shared"/>
        <v>-1.9877311130426889E-3</v>
      </c>
      <c r="BE77" s="39">
        <f ref="BE77" si="132" t="shared">IF(AS76&lt;0,1,0)</f>
        <v>1</v>
      </c>
      <c r="BG77" t="str">
        <f si="115" t="shared"/>
        <v/>
      </c>
      <c r="BH77" t="str">
        <f si="116" t="shared"/>
        <v/>
      </c>
      <c r="BI77">
        <f si="123" t="shared"/>
        <v>0</v>
      </c>
      <c r="BJ77" t="str">
        <f si="117" t="shared"/>
        <v/>
      </c>
      <c r="BK77" s="25" t="str">
        <f si="124" t="shared"/>
        <v/>
      </c>
    </row>
    <row r="78" spans="1:63">
      <c r="A78" s="1">
        <v>42608</v>
      </c>
      <c r="B78" s="41">
        <f si="104" t="shared"/>
        <v>5</v>
      </c>
      <c r="C78">
        <v>3069.85</v>
      </c>
      <c r="D78">
        <v>3072.84</v>
      </c>
      <c r="E78">
        <v>3073.48</v>
      </c>
      <c r="F78">
        <v>3072.33</v>
      </c>
      <c r="G78">
        <v>3085.74</v>
      </c>
      <c r="H78">
        <v>3087.65</v>
      </c>
      <c r="I78">
        <v>3068.17</v>
      </c>
      <c r="J78">
        <v>1123</v>
      </c>
      <c r="K78">
        <v>947</v>
      </c>
      <c r="L78">
        <v>3086.62</v>
      </c>
      <c r="M78">
        <v>3082.99</v>
      </c>
      <c r="N78">
        <v>3070.31</v>
      </c>
      <c r="O78">
        <v>3087.33</v>
      </c>
      <c r="P78">
        <v>3063.89</v>
      </c>
      <c r="Q78">
        <v>1302</v>
      </c>
      <c r="R78">
        <v>1438</v>
      </c>
      <c r="S78">
        <f si="41" t="shared"/>
        <v>3041.4670000000001</v>
      </c>
      <c r="T78" t="str">
        <f si="79" t="shared"/>
        <v>牛</v>
      </c>
      <c r="U78">
        <f si="77" t="shared"/>
        <v>3087.65</v>
      </c>
      <c r="V78">
        <f si="78" t="shared"/>
        <v>3063.89</v>
      </c>
      <c r="W78" s="40">
        <f si="105" t="shared"/>
        <v>7.7249333193251304E-3</v>
      </c>
      <c r="X78">
        <f si="83" t="shared"/>
        <v>1123</v>
      </c>
      <c r="Y78">
        <f si="84" t="shared"/>
        <v>1438</v>
      </c>
      <c r="AA78" s="25">
        <f si="85" t="shared"/>
        <v>7.73979184650723E-3</v>
      </c>
      <c r="AB78" s="25">
        <f si="106" t="shared"/>
        <v>4.9526082033077355E-4</v>
      </c>
      <c r="AC78" s="25">
        <f si="107" t="shared"/>
        <v>-5.6317500699827709E-3</v>
      </c>
      <c r="AD78" s="25">
        <f si="108" t="shared"/>
        <v>2.0931832493422298E-3</v>
      </c>
      <c r="AE78" s="25">
        <f si="109" t="shared"/>
        <v>5.781583299364579E-3</v>
      </c>
      <c r="AF78" s="25">
        <f si="110" t="shared"/>
        <v>-1.9433500199604271E-3</v>
      </c>
      <c r="AG78" s="25">
        <f si="86" t="shared"/>
        <v>1.4983322938185692E-4</v>
      </c>
      <c r="AH78" s="25">
        <f si="111" t="shared"/>
        <v>6.4509404971274502E-4</v>
      </c>
      <c r="AI78" s="25">
        <f si="87" t="shared"/>
        <v>9.7351493763909796E-4</v>
      </c>
      <c r="AJ78" s="25">
        <f si="88" t="shared"/>
        <v>1.1817696338843836E-3</v>
      </c>
      <c r="AK78" s="25">
        <f si="89" t="shared"/>
        <v>8.0753092054231435E-4</v>
      </c>
      <c r="AL78" s="25">
        <f si="90" t="shared"/>
        <v>5.16279846285044E-3</v>
      </c>
      <c r="AM78" s="25">
        <f si="91" t="shared"/>
        <v>6.3289911090334654E-3</v>
      </c>
      <c r="AN78" s="25">
        <f ref="AN78" si="133" t="shared">LN(O78/P78)</f>
        <v>7.6212892588465881E-3</v>
      </c>
      <c r="AO78" s="25">
        <f si="93" t="shared"/>
        <v>2.8514215177425641E-4</v>
      </c>
      <c r="AP78" s="40">
        <f si="113" t="shared"/>
        <v>8.6242299794652713E-2</v>
      </c>
      <c r="AQ78" s="40">
        <f si="114" t="shared"/>
        <v>8.2135523613888258E-3</v>
      </c>
      <c r="AR78" s="25">
        <f si="94" t="shared"/>
        <v>-1.1767357803407882E-3</v>
      </c>
      <c r="AS78" s="25">
        <f si="95" t="shared"/>
        <v>-5.2981073852428244E-3</v>
      </c>
      <c r="AT78" s="25">
        <f si="96" t="shared"/>
        <v>1.4983322938185692E-4</v>
      </c>
      <c r="AU78" s="28">
        <f si="97" t="shared"/>
        <v>0.90195071868581589</v>
      </c>
      <c r="AV78" s="28">
        <f si="98" t="shared"/>
        <v>0.27389078498293762</v>
      </c>
      <c r="AW78" s="40">
        <f si="99" t="shared"/>
        <v>0.27020202020202078</v>
      </c>
      <c r="AX78" s="25">
        <f si="100" t="shared"/>
        <v>1.4983322938185692E-4</v>
      </c>
      <c r="AY78" s="28">
        <f si="101" t="shared"/>
        <v>-0.68644781144780287</v>
      </c>
      <c r="AZ78" s="25">
        <f si="102" t="shared"/>
        <v>5.7102062725191268E-3</v>
      </c>
      <c r="BA78" s="25">
        <f si="103" t="shared"/>
        <v>2.0931832493422298E-3</v>
      </c>
      <c r="BB78" s="25">
        <f si="119" t="shared"/>
        <v>0.84001252348152411</v>
      </c>
      <c r="BC78" s="25">
        <f si="120" t="shared"/>
        <v>5.0742373784056398E-3</v>
      </c>
      <c r="BD78" s="25">
        <f si="121" t="shared"/>
        <v>-1.6640158062287693E-3</v>
      </c>
      <c r="BE78" s="39">
        <f ref="BE78" si="134" t="shared">IF(AS77&lt;0,1,0)</f>
        <v>0</v>
      </c>
      <c r="BG78" t="str">
        <f si="115" t="shared"/>
        <v/>
      </c>
      <c r="BH78" t="str">
        <f si="116" t="shared"/>
        <v/>
      </c>
      <c r="BI78" t="str">
        <f si="123" t="shared"/>
        <v/>
      </c>
      <c r="BJ78">
        <f si="117" t="shared"/>
        <v>0</v>
      </c>
      <c r="BK78" s="25" t="str">
        <f si="124" t="shared"/>
        <v/>
      </c>
    </row>
    <row r="79" spans="1:63">
      <c r="A79" s="1">
        <v>42611</v>
      </c>
      <c r="B79" s="41">
        <f si="104" t="shared"/>
        <v>1</v>
      </c>
      <c r="C79">
        <v>3068.46</v>
      </c>
      <c r="D79">
        <v>3068.36</v>
      </c>
      <c r="E79">
        <v>3067.94</v>
      </c>
      <c r="F79">
        <v>3062.66</v>
      </c>
      <c r="G79">
        <v>3071.79</v>
      </c>
      <c r="H79">
        <v>3074.94</v>
      </c>
      <c r="I79">
        <v>3058.78</v>
      </c>
      <c r="J79">
        <v>1117</v>
      </c>
      <c r="K79">
        <v>943</v>
      </c>
      <c r="L79">
        <v>3071.81</v>
      </c>
      <c r="M79">
        <v>3071.95</v>
      </c>
      <c r="N79">
        <v>3070.03</v>
      </c>
      <c r="O79">
        <v>3072.69</v>
      </c>
      <c r="P79">
        <v>3060.36</v>
      </c>
      <c r="Q79">
        <v>1426</v>
      </c>
      <c r="R79">
        <v>1358</v>
      </c>
      <c r="S79">
        <f si="41" t="shared"/>
        <v>3046.0155</v>
      </c>
      <c r="T79" t="str">
        <f si="79" t="shared"/>
        <v>牛</v>
      </c>
      <c r="U79">
        <f si="77" t="shared"/>
        <v>3074.94</v>
      </c>
      <c r="V79">
        <f si="78" t="shared"/>
        <v>3058.78</v>
      </c>
      <c r="W79" s="40">
        <f si="105" t="shared"/>
        <v>5.2692452182717823E-3</v>
      </c>
      <c r="X79">
        <f si="83" t="shared"/>
        <v>1117</v>
      </c>
      <c r="Y79">
        <f si="84" t="shared"/>
        <v>943</v>
      </c>
      <c r="AA79" s="25">
        <f si="85" t="shared"/>
        <v>5.2664854682804583E-3</v>
      </c>
      <c r="AB79" s="25">
        <f si="106" t="shared"/>
        <v>-6.0272662308755479E-4</v>
      </c>
      <c r="AC79" s="25">
        <f si="107" t="shared"/>
        <v>-1.5980553346629221E-3</v>
      </c>
      <c r="AD79" s="25">
        <f si="108" t="shared"/>
        <v>3.6711898836087413E-3</v>
      </c>
      <c r="AE79" s="25">
        <f si="109" t="shared"/>
        <v>2.1095817961328312E-3</v>
      </c>
      <c r="AF79" s="25">
        <f si="110" t="shared"/>
        <v>-3.1596634221389688E-3</v>
      </c>
      <c r="AG79" s="25">
        <f si="86" t="shared"/>
        <v>5.1152646146986047E-4</v>
      </c>
      <c r="AH79" s="25">
        <f si="111" t="shared"/>
        <v>-9.1200161617647279E-5</v>
      </c>
      <c r="AI79" s="25">
        <f si="87" t="shared"/>
        <v>-3.2590168852513892E-5</v>
      </c>
      <c r="AJ79" s="25">
        <f si="88" t="shared"/>
        <v>-1.6948047755837353E-4</v>
      </c>
      <c r="AK79" s="25">
        <f si="89" t="shared"/>
        <v>-1.891987672773798E-3</v>
      </c>
      <c r="AL79" s="25">
        <f si="90" t="shared"/>
        <v>1.0846464969560691E-3</v>
      </c>
      <c r="AM79" s="25">
        <f si="91" t="shared"/>
        <v>5.2692452182717823E-3</v>
      </c>
      <c r="AN79" s="25">
        <f ref="AN79" si="135" t="shared">LN(O79/P79)</f>
        <v>4.0208433362761446E-3</v>
      </c>
      <c r="AO79" s="25">
        <f si="93" t="shared"/>
        <v>6.5108405495109794E-6</v>
      </c>
      <c r="AP79" s="40">
        <f si="113" t="shared"/>
        <v>0.59900990099009432</v>
      </c>
      <c r="AQ79" s="40">
        <f si="114" t="shared"/>
        <v>0.71349009900989169</v>
      </c>
      <c r="AR79" s="25">
        <f si="94" t="shared"/>
        <v>4.5574696936198383E-5</v>
      </c>
      <c r="AS79" s="25">
        <f si="95" t="shared"/>
        <v>-5.7963087603574127E-4</v>
      </c>
      <c r="AT79" s="25">
        <f si="96" t="shared"/>
        <v>5.1152646146986047E-4</v>
      </c>
      <c r="AU79" s="28">
        <f si="97" t="shared"/>
        <v>0.80507425742573524</v>
      </c>
      <c r="AV79" s="28">
        <f si="98" t="shared"/>
        <v>0.78426601784267069</v>
      </c>
      <c r="AW79" s="40">
        <f si="99" t="shared"/>
        <v>0.69616336633663989</v>
      </c>
      <c r="AX79" s="25">
        <f si="100" t="shared"/>
        <v>5.1152646146986047E-4</v>
      </c>
      <c r="AY79" s="28">
        <f si="101" t="shared"/>
        <v>-0.11014851485147038</v>
      </c>
      <c r="AZ79" s="25">
        <f si="102" t="shared"/>
        <v>4.2443099190948722E-3</v>
      </c>
      <c r="BA79" s="25">
        <f si="103" t="shared"/>
        <v>3.1547774350904681E-3</v>
      </c>
      <c r="BB79" s="25">
        <f si="119" t="shared"/>
        <v>0.27020202020202078</v>
      </c>
      <c r="BC79" s="25">
        <f si="120" t="shared"/>
        <v>-5.2981073852428244E-3</v>
      </c>
      <c r="BD79" s="25">
        <f si="121" t="shared"/>
        <v>1.4983322938185692E-4</v>
      </c>
      <c r="BE79" s="39">
        <f ref="BE79" si="136" t="shared">IF(AS78&lt;0,1,0)</f>
        <v>1</v>
      </c>
      <c r="BG79" t="str">
        <f si="115" t="shared"/>
        <v/>
      </c>
      <c r="BH79" t="str">
        <f si="116" t="shared"/>
        <v/>
      </c>
      <c r="BI79" t="str">
        <f si="123" t="shared"/>
        <v/>
      </c>
      <c r="BJ79" t="str">
        <f si="117" t="shared"/>
        <v/>
      </c>
      <c r="BK79" s="25" t="str">
        <f si="124" t="shared"/>
        <v/>
      </c>
    </row>
    <row r="80" spans="1:63">
      <c r="A80" s="1">
        <v>42612</v>
      </c>
      <c r="B80" s="41">
        <f si="104" t="shared"/>
        <v>2</v>
      </c>
      <c r="C80">
        <v>3071.44</v>
      </c>
      <c r="D80">
        <v>3073.88</v>
      </c>
      <c r="E80">
        <v>3073.71</v>
      </c>
      <c r="F80">
        <v>3076.31</v>
      </c>
      <c r="G80">
        <v>3071.36</v>
      </c>
      <c r="H80">
        <v>3077.48</v>
      </c>
      <c r="I80">
        <v>3065.97</v>
      </c>
      <c r="J80">
        <v>941</v>
      </c>
      <c r="K80">
        <v>1053</v>
      </c>
      <c r="L80">
        <v>3071.37</v>
      </c>
      <c r="M80">
        <v>3070.53</v>
      </c>
      <c r="N80">
        <v>3074.68</v>
      </c>
      <c r="O80">
        <v>3082.99</v>
      </c>
      <c r="P80">
        <v>3069.75</v>
      </c>
      <c r="Q80">
        <v>1332</v>
      </c>
      <c r="R80">
        <v>1310</v>
      </c>
      <c r="S80">
        <f si="41" t="shared"/>
        <v>3051.8474999999999</v>
      </c>
      <c r="T80" t="str">
        <f si="79" t="shared"/>
        <v>牛</v>
      </c>
      <c r="U80">
        <f si="77" t="shared"/>
        <v>3082.99</v>
      </c>
      <c r="V80">
        <f si="78" t="shared"/>
        <v>3065.97</v>
      </c>
      <c r="W80" s="40">
        <f si="105" t="shared"/>
        <v>5.5359096389113738E-3</v>
      </c>
      <c r="X80">
        <f si="83" t="shared"/>
        <v>1332</v>
      </c>
      <c r="Y80">
        <f si="84" t="shared"/>
        <v>1053</v>
      </c>
      <c r="AA80" s="25">
        <f si="85" t="shared"/>
        <v>5.5413747297684409E-3</v>
      </c>
      <c r="AB80" s="25">
        <f si="106" t="shared"/>
        <v>4.5917346328285132E-4</v>
      </c>
      <c r="AC80" s="25">
        <f si="107" t="shared"/>
        <v>-2.6990745021620429E-3</v>
      </c>
      <c r="AD80" s="25">
        <f si="108" t="shared"/>
        <v>2.8368351367493152E-3</v>
      </c>
      <c r="AE80" s="25">
        <f si="109" t="shared"/>
        <v>3.7533983032369471E-3</v>
      </c>
      <c r="AF80" s="25">
        <f si="110" t="shared"/>
        <v>-1.7825113356743415E-3</v>
      </c>
      <c r="AG80" s="25">
        <f si="86" t="shared"/>
        <v>1.0543238010750275E-3</v>
      </c>
      <c r="AH80" s="25">
        <f si="111" t="shared"/>
        <v>1.5134972643576631E-3</v>
      </c>
      <c r="AI80" s="25">
        <f si="87" t="shared"/>
        <v>7.9410026759250149E-4</v>
      </c>
      <c r="AJ80" s="25">
        <f si="88" t="shared"/>
        <v>7.3879404188672952E-4</v>
      </c>
      <c r="AK80" s="25">
        <f si="89" t="shared"/>
        <v>1.5843197978673343E-3</v>
      </c>
      <c r="AL80" s="25">
        <f si="90" t="shared"/>
        <v>-2.6046753924794937E-5</v>
      </c>
      <c r="AM80" s="25">
        <f si="91" t="shared"/>
        <v>3.7470846079365816E-3</v>
      </c>
      <c r="AN80" s="25">
        <f ref="AN80" si="137" t="shared">LN(O80/P80)</f>
        <v>4.3037802463657951E-3</v>
      </c>
      <c r="AO80" s="25">
        <f si="93" t="shared"/>
        <v>3.2558813425736479E-6</v>
      </c>
      <c r="AP80" s="40">
        <f si="113" t="shared"/>
        <v>0.47523892267594708</v>
      </c>
      <c r="AQ80" s="40">
        <f si="114" t="shared"/>
        <v>0.3527367506516354</v>
      </c>
      <c r="AR80" s="25">
        <f si="94" t="shared"/>
        <v>-2.7353099374362777E-4</v>
      </c>
      <c r="AS80" s="25">
        <f si="95" t="shared"/>
        <v>1.0771146736571319E-3</v>
      </c>
      <c r="AT80" s="25">
        <f si="96" t="shared"/>
        <v>1.0543238010750275E-3</v>
      </c>
      <c r="AU80" s="28">
        <f si="97" t="shared"/>
        <v>0.46828844483060167</v>
      </c>
      <c r="AV80" s="28">
        <f si="98" t="shared"/>
        <v>0.37235649546827171</v>
      </c>
      <c r="AW80" s="40">
        <f si="99" t="shared"/>
        <v>0.51175088131610136</v>
      </c>
      <c r="AX80" s="25">
        <f si="100" t="shared"/>
        <v>1.0543238010750275E-3</v>
      </c>
      <c r="AY80" s="28">
        <f si="101" t="shared"/>
        <v>0.19447708578143061</v>
      </c>
      <c r="AZ80" s="25">
        <f si="102" t="shared"/>
        <v>1.7564645817496746E-3</v>
      </c>
      <c r="BA80" s="25">
        <f si="103" t="shared"/>
        <v>1.6047057442036407E-3</v>
      </c>
      <c r="BB80" s="25">
        <f si="119" t="shared"/>
        <v>0.69616336633663989</v>
      </c>
      <c r="BC80" s="25">
        <f si="120" t="shared"/>
        <v>-5.7963087603574127E-4</v>
      </c>
      <c r="BD80" s="25">
        <f si="121" t="shared"/>
        <v>5.1152646146986047E-4</v>
      </c>
      <c r="BE80" s="39">
        <f ref="BE80" si="138" t="shared">IF(AS79&lt;0,1,0)</f>
        <v>1</v>
      </c>
      <c r="BG80">
        <f si="115" t="shared"/>
        <v>1</v>
      </c>
      <c r="BH80" t="str">
        <f si="116" t="shared"/>
        <v/>
      </c>
      <c r="BI80" t="str">
        <f si="123" t="shared"/>
        <v/>
      </c>
      <c r="BJ80" t="str">
        <f si="117" t="shared"/>
        <v/>
      </c>
      <c r="BK80" s="25">
        <f si="124" t="shared"/>
        <v>1.0771146736571319E-3</v>
      </c>
    </row>
    <row r="81" spans="1:63">
      <c r="A81" s="1">
        <v>42613</v>
      </c>
      <c r="B81" s="41">
        <f si="104" t="shared"/>
        <v>3</v>
      </c>
      <c r="C81">
        <v>3072.92</v>
      </c>
      <c r="D81">
        <v>3073.48</v>
      </c>
      <c r="E81">
        <v>3075</v>
      </c>
      <c r="F81">
        <v>3074.26</v>
      </c>
      <c r="G81">
        <v>3083.58</v>
      </c>
      <c r="H81">
        <v>3083.63</v>
      </c>
      <c r="I81">
        <v>3063.4</v>
      </c>
      <c r="J81">
        <v>1130</v>
      </c>
      <c r="K81">
        <v>1009</v>
      </c>
      <c r="L81">
        <v>3083.58</v>
      </c>
      <c r="M81">
        <v>3084.72</v>
      </c>
      <c r="N81">
        <v>3085.49</v>
      </c>
      <c r="O81">
        <v>3087.7</v>
      </c>
      <c r="P81">
        <v>3076.7</v>
      </c>
      <c r="Q81">
        <v>1302</v>
      </c>
      <c r="R81">
        <v>1411</v>
      </c>
      <c r="S81">
        <f si="41" t="shared"/>
        <v>3057.0174999999999</v>
      </c>
      <c r="T81" t="str">
        <f si="79" t="shared"/>
        <v>牛</v>
      </c>
      <c r="U81">
        <f si="77" t="shared"/>
        <v>3087.7</v>
      </c>
      <c r="V81">
        <f si="78" t="shared"/>
        <v>3063.4</v>
      </c>
      <c r="W81" s="40">
        <f si="105" t="shared"/>
        <v>7.9010669357535632E-3</v>
      </c>
      <c r="X81">
        <f si="83" t="shared"/>
        <v>1302</v>
      </c>
      <c r="Y81">
        <f si="84" t="shared"/>
        <v>1009</v>
      </c>
      <c r="AA81" s="25">
        <f si="85" t="shared"/>
        <v>7.9077880322298427E-3</v>
      </c>
      <c r="AB81" s="25">
        <f si="106" t="shared"/>
        <v>-5.7258118553069244E-4</v>
      </c>
      <c r="AC81" s="25">
        <f si="107" t="shared"/>
        <v>-7.1599937614556244E-4</v>
      </c>
      <c r="AD81" s="25">
        <f si="108" t="shared"/>
        <v>7.1850675596080464E-3</v>
      </c>
      <c r="AE81" s="25">
        <f si="109" t="shared"/>
        <v>4.7982275669122918E-3</v>
      </c>
      <c r="AF81" s="25">
        <f si="110" t="shared"/>
        <v>-3.1028393688414205E-3</v>
      </c>
      <c r="AG81" s="25">
        <f si="86" t="shared"/>
        <v>4.0822281907666996E-3</v>
      </c>
      <c r="AH81" s="25">
        <f si="111" t="shared"/>
        <v>3.5096470052359014E-3</v>
      </c>
      <c r="AI81" s="25">
        <f si="87" t="shared"/>
        <v>1.822204872932707E-4</v>
      </c>
      <c r="AJ81" s="25">
        <f si="88" t="shared"/>
        <v>6.7665164132321525E-4</v>
      </c>
      <c r="AK81" s="25">
        <f si="89" t="shared"/>
        <v>4.3597227386383874E-4</v>
      </c>
      <c r="AL81" s="25">
        <f si="90" t="shared"/>
        <v>3.4630100392368632E-3</v>
      </c>
      <c r="AM81" s="25">
        <f si="91" t="shared"/>
        <v>6.5820641956404816E-3</v>
      </c>
      <c r="AN81" s="25">
        <f ref="AN81" si="139" t="shared">LN(O81/P81)</f>
        <v>3.5688831599228446E-3</v>
      </c>
      <c r="AO81" s="25">
        <f si="93" t="shared"/>
        <v>0</v>
      </c>
      <c r="AP81" s="40">
        <f si="113" t="shared"/>
        <v>0.47058823529411631</v>
      </c>
      <c r="AQ81" s="40">
        <f si="114" t="shared"/>
        <v>0.55758774097873132</v>
      </c>
      <c r="AR81" s="25">
        <f si="94" t="shared"/>
        <v>3.6963183145410894E-4</v>
      </c>
      <c r="AS81" s="25">
        <f si="95" t="shared"/>
        <v>6.1921815153000875E-4</v>
      </c>
      <c r="AT81" s="25">
        <f si="96" t="shared"/>
        <v>4.0822281907666996E-3</v>
      </c>
      <c r="AU81" s="28">
        <f si="97" t="shared"/>
        <v>0.99752842313395051</v>
      </c>
      <c r="AV81" s="28">
        <f si="98" t="shared"/>
        <v>0.79909090909090574</v>
      </c>
      <c r="AW81" s="40">
        <f si="99" t="shared"/>
        <v>0.90905349794238433</v>
      </c>
      <c r="AX81" s="25">
        <f si="100" t="shared"/>
        <v>4.0822281907666996E-3</v>
      </c>
      <c r="AY81" s="28">
        <f si="101" t="shared"/>
        <v>7.8600823045262377E-2</v>
      </c>
      <c r="AZ81" s="25">
        <f si="102" t="shared"/>
        <v>6.5658494080781914E-3</v>
      </c>
      <c r="BA81" s="25">
        <f si="103" t="shared"/>
        <v>2.8528837837772667E-3</v>
      </c>
      <c r="BB81" s="25">
        <f si="119" t="shared"/>
        <v>0.51175088131610136</v>
      </c>
      <c r="BC81" s="25">
        <f si="120" t="shared"/>
        <v>1.0771146736571319E-3</v>
      </c>
      <c r="BD81" s="25">
        <f si="121" t="shared"/>
        <v>1.0543238010750275E-3</v>
      </c>
      <c r="BE81" s="39">
        <f ref="BE81" si="140" t="shared">IF(AS80&lt;0,1,0)</f>
        <v>0</v>
      </c>
      <c r="BG81" t="str">
        <f si="115" t="shared"/>
        <v/>
      </c>
      <c r="BH81">
        <f si="116" t="shared"/>
        <v>0.125</v>
      </c>
      <c r="BI81" t="str">
        <f si="123" t="shared"/>
        <v/>
      </c>
      <c r="BJ81" t="str">
        <f si="117" t="shared"/>
        <v/>
      </c>
      <c r="BK81" s="25">
        <f si="124" t="shared"/>
        <v>7.7402268941251094E-5</v>
      </c>
    </row>
    <row r="82" spans="1:63">
      <c r="A82" s="1">
        <v>42614</v>
      </c>
      <c r="B82" s="41">
        <f si="104" t="shared"/>
        <v>4</v>
      </c>
      <c r="C82">
        <v>3083.96</v>
      </c>
      <c r="D82">
        <v>3082.17</v>
      </c>
      <c r="E82">
        <v>3081.76</v>
      </c>
      <c r="F82">
        <v>3086.35</v>
      </c>
      <c r="G82">
        <v>3080.87</v>
      </c>
      <c r="H82">
        <v>3088.7</v>
      </c>
      <c r="I82">
        <v>3072.79</v>
      </c>
      <c r="J82">
        <v>1012</v>
      </c>
      <c r="K82">
        <v>1104</v>
      </c>
      <c r="L82">
        <v>3080.71</v>
      </c>
      <c r="M82">
        <v>3080.8</v>
      </c>
      <c r="N82">
        <v>3063.3</v>
      </c>
      <c r="O82">
        <v>3082.57</v>
      </c>
      <c r="P82">
        <v>3062.88</v>
      </c>
      <c r="Q82">
        <v>1419</v>
      </c>
      <c r="R82">
        <v>1500</v>
      </c>
      <c r="S82">
        <f si="41" t="shared"/>
        <v>3062.3689999999997</v>
      </c>
      <c r="T82" t="str">
        <f si="79" t="shared"/>
        <v>牛</v>
      </c>
      <c r="U82">
        <f si="77" t="shared"/>
        <v>3088.7</v>
      </c>
      <c r="V82">
        <f si="78" t="shared"/>
        <v>3062.88</v>
      </c>
      <c r="W82" s="40">
        <f si="105" t="shared"/>
        <v>8.3946406054223009E-3</v>
      </c>
      <c r="X82">
        <f si="83" t="shared"/>
        <v>1012</v>
      </c>
      <c r="Y82">
        <f si="84" t="shared"/>
        <v>1500</v>
      </c>
      <c r="AA82" s="25">
        <f si="85" t="shared"/>
        <v>8.3723524299925117E-3</v>
      </c>
      <c r="AB82" s="25">
        <f si="106" t="shared"/>
        <v>-4.9599235956719601E-4</v>
      </c>
      <c r="AC82" s="25">
        <f si="107" t="shared"/>
        <v>-8.2575241639668093E-3</v>
      </c>
      <c r="AD82" s="25">
        <f si="108" t="shared"/>
        <v>1.3711644145545071E-4</v>
      </c>
      <c r="AE82" s="25">
        <f si="109" t="shared"/>
        <v>1.5358049630743379E-3</v>
      </c>
      <c r="AF82" s="25">
        <f si="110" t="shared"/>
        <v>-6.8588356423480747E-3</v>
      </c>
      <c r="AG82" s="25">
        <f si="86" t="shared"/>
        <v>-6.7217192008925467E-3</v>
      </c>
      <c r="AH82" s="25">
        <f si="111" t="shared"/>
        <v>-7.2177115604596803E-3</v>
      </c>
      <c r="AI82" s="25">
        <f si="87" t="shared"/>
        <v>-5.8059108396420341E-4</v>
      </c>
      <c r="AJ82" s="25">
        <f si="88" t="shared"/>
        <v>-7.1362309458219834E-4</v>
      </c>
      <c r="AK82" s="25">
        <f si="89" t="shared"/>
        <v>7.746774860663279E-4</v>
      </c>
      <c r="AL82" s="25">
        <f si="90" t="shared"/>
        <v>-1.0024608168494461E-3</v>
      </c>
      <c r="AM82" s="25">
        <f si="91" t="shared"/>
        <v>5.1643467280128785E-3</v>
      </c>
      <c r="AN82" s="25">
        <f ref="AN82" si="141" t="shared">LN(O82/P82)</f>
        <v>6.408014832738204E-3</v>
      </c>
      <c r="AO82" s="25">
        <f si="93" t="shared"/>
        <v>-5.19347310383706E-5</v>
      </c>
      <c r="AP82" s="40">
        <f si="113" t="shared"/>
        <v>0.70207416719045723</v>
      </c>
      <c r="AQ82" s="40">
        <f si="114" t="shared"/>
        <v>0.79824010056567785</v>
      </c>
      <c r="AR82" s="25">
        <f si="94" t="shared"/>
        <v>2.9213618092477682E-5</v>
      </c>
      <c r="AS82" s="25">
        <f si="95" t="shared"/>
        <v>-5.6673236530046687E-3</v>
      </c>
      <c r="AT82" s="25">
        <f si="96" t="shared"/>
        <v>-6.7217192008925467E-3</v>
      </c>
      <c r="AU82" s="28">
        <f si="97" t="shared"/>
        <v>0.50785669390320565</v>
      </c>
      <c r="AV82" s="28">
        <f si="98" t="shared"/>
        <v>2.1330624682583624E-2</v>
      </c>
      <c r="AW82" s="40">
        <f si="99" t="shared"/>
        <v>1.6266460108446068E-2</v>
      </c>
      <c r="AX82" s="25">
        <f si="100" t="shared"/>
        <v>-6.7217192008925467E-3</v>
      </c>
      <c r="AY82" s="28">
        <f si="101" t="shared"/>
        <v>-0.67428350116189195</v>
      </c>
      <c r="AZ82" s="25">
        <f si="102" t="shared"/>
        <v>2.626080948089042E-3</v>
      </c>
      <c r="BA82" s="25">
        <f si="103" t="shared"/>
        <v>1.3711644145545071E-4</v>
      </c>
      <c r="BB82" s="25">
        <f si="119" t="shared"/>
        <v>0.90905349794238433</v>
      </c>
      <c r="BC82" s="25">
        <f si="120" t="shared"/>
        <v>6.1921815153000875E-4</v>
      </c>
      <c r="BD82" s="25">
        <f si="121" t="shared"/>
        <v>4.0822281907666996E-3</v>
      </c>
      <c r="BE82" s="39">
        <f ref="BE82" si="142" t="shared">IF(AS81&lt;0,1,0)</f>
        <v>0</v>
      </c>
      <c r="BG82" t="str">
        <f si="115" t="shared"/>
        <v/>
      </c>
      <c r="BH82" t="str">
        <f si="116" t="shared"/>
        <v/>
      </c>
      <c r="BI82">
        <f si="123" t="shared"/>
        <v>0</v>
      </c>
      <c r="BJ82" t="str">
        <f si="117" t="shared"/>
        <v/>
      </c>
      <c r="BK82" s="25" t="str">
        <f si="124" t="shared"/>
        <v/>
      </c>
    </row>
    <row r="83" spans="1:63">
      <c r="A83" s="1">
        <v>42615</v>
      </c>
      <c r="B83" s="41">
        <f si="104" t="shared"/>
        <v>5</v>
      </c>
      <c r="C83">
        <v>3057.49</v>
      </c>
      <c r="D83">
        <v>3058.56</v>
      </c>
      <c r="E83">
        <v>3062.29</v>
      </c>
      <c r="F83">
        <v>3065.58</v>
      </c>
      <c r="G83">
        <v>3065.52</v>
      </c>
      <c r="H83">
        <v>3072.52</v>
      </c>
      <c r="I83">
        <v>3057.34</v>
      </c>
      <c r="J83">
        <v>1029</v>
      </c>
      <c r="K83">
        <v>931</v>
      </c>
      <c r="L83">
        <v>3065.31</v>
      </c>
      <c r="M83">
        <v>3063.25</v>
      </c>
      <c r="N83">
        <v>3067.35</v>
      </c>
      <c r="O83">
        <v>3068.03</v>
      </c>
      <c r="P83">
        <v>3050.49</v>
      </c>
      <c r="Q83">
        <v>1458</v>
      </c>
      <c r="R83">
        <v>1407</v>
      </c>
      <c r="S83">
        <f si="41" t="shared"/>
        <v>3066.4124999999999</v>
      </c>
      <c r="T83" t="str">
        <f si="79" t="shared"/>
        <v>牛</v>
      </c>
      <c r="U83">
        <f si="77" t="shared"/>
        <v>3072.52</v>
      </c>
      <c r="V83">
        <f si="78" t="shared"/>
        <v>3050.49</v>
      </c>
      <c r="W83" s="40">
        <f si="105" t="shared"/>
        <v>7.1958383407939586E-3</v>
      </c>
      <c r="X83">
        <f si="83" t="shared"/>
        <v>1029</v>
      </c>
      <c r="Y83">
        <f si="84" t="shared"/>
        <v>1407</v>
      </c>
      <c r="AA83" s="25">
        <f si="85" t="shared"/>
        <v>7.2052565993675211E-3</v>
      </c>
      <c r="AB83" s="25">
        <f si="106" t="shared"/>
        <v>-1.8984483195758563E-3</v>
      </c>
      <c r="AC83" s="25">
        <f si="107" t="shared"/>
        <v>-1.6840751422718897E-3</v>
      </c>
      <c r="AD83" s="25">
        <f si="108" t="shared"/>
        <v>5.5117631985220706E-3</v>
      </c>
      <c r="AE83" s="25">
        <f si="109" t="shared"/>
        <v>4.9037538661788355E-3</v>
      </c>
      <c r="AF83" s="25">
        <f si="110" t="shared"/>
        <v>-2.2920844746150168E-3</v>
      </c>
      <c r="AG83" s="25">
        <f si="86" t="shared"/>
        <v>3.21967872390702E-3</v>
      </c>
      <c r="AH83" s="25">
        <f si="111" t="shared"/>
        <v>1.321230404331251E-3</v>
      </c>
      <c r="AI83" s="25">
        <f si="87" t="shared"/>
        <v>3.4989903971251499E-4</v>
      </c>
      <c r="AJ83" s="25">
        <f si="88" t="shared"/>
        <v>1.5686841632568699E-3</v>
      </c>
      <c r="AK83" s="25">
        <f si="89" t="shared"/>
        <v>2.6424668368830151E-3</v>
      </c>
      <c r="AL83" s="25">
        <f si="90" t="shared"/>
        <v>2.622894492604862E-3</v>
      </c>
      <c r="AM83" s="25">
        <f si="91" t="shared"/>
        <v>4.9528149193986846E-3</v>
      </c>
      <c r="AN83" s="25">
        <f ref="AN83" si="143" t="shared">LN(O83/P83)</f>
        <v>5.7334283611639256E-3</v>
      </c>
      <c r="AO83" s="25">
        <f si="93" t="shared"/>
        <v>-6.8506221859691369E-5</v>
      </c>
      <c r="AP83" s="40">
        <f si="113" t="shared"/>
        <v>9.8814229248773266E-3</v>
      </c>
      <c r="AQ83" s="40">
        <f si="114" t="shared"/>
        <v>0.39262187088274708</v>
      </c>
      <c r="AR83" s="25">
        <f si="94" t="shared"/>
        <v>-6.7226235121537652E-4</v>
      </c>
      <c r="AS83" s="25">
        <f si="95" t="shared"/>
        <v>6.6529045316183523E-4</v>
      </c>
      <c r="AT83" s="25">
        <f si="96" t="shared"/>
        <v>3.21967872390702E-3</v>
      </c>
      <c r="AU83" s="28">
        <f si="97" t="shared"/>
        <v>0.53886693017127307</v>
      </c>
      <c r="AV83" s="28">
        <f si="98" t="shared"/>
        <v>0.96123147092358752</v>
      </c>
      <c r="AW83" s="40">
        <f si="99" t="shared"/>
        <v>0.76532001815705741</v>
      </c>
      <c r="AX83" s="25">
        <f si="100" t="shared"/>
        <v>3.21967872390702E-3</v>
      </c>
      <c r="AY83" s="28">
        <f si="101" t="shared"/>
        <v>9.2600998638218121E-2</v>
      </c>
      <c r="AZ83" s="25">
        <f si="102" t="shared"/>
        <v>2.6719555458245099E-3</v>
      </c>
      <c r="BA83" s="25">
        <f si="103" t="shared"/>
        <v>5.5117631985220706E-3</v>
      </c>
      <c r="BB83" s="25">
        <f si="119" t="shared"/>
        <v>1.6266460108446068E-2</v>
      </c>
      <c r="BC83" s="25">
        <f si="120" t="shared"/>
        <v>-5.6673236530046687E-3</v>
      </c>
      <c r="BD83" s="25">
        <f si="121" t="shared"/>
        <v>-6.7217192008925467E-3</v>
      </c>
      <c r="BE83" s="39">
        <f ref="BE83" si="144" t="shared">IF(AS82&lt;0,1,0)</f>
        <v>1</v>
      </c>
      <c r="BG83" t="str">
        <f si="115" t="shared"/>
        <v/>
      </c>
      <c r="BH83" t="str">
        <f si="116" t="shared"/>
        <v/>
      </c>
      <c r="BI83" t="str">
        <f si="123" t="shared"/>
        <v/>
      </c>
      <c r="BJ83">
        <f si="117" t="shared"/>
        <v>1</v>
      </c>
      <c r="BK83" s="25">
        <f si="124" t="shared"/>
        <v>6.6529045316183523E-4</v>
      </c>
    </row>
    <row r="84" spans="1:63">
      <c r="A84" s="1">
        <v>42618</v>
      </c>
      <c r="B84" s="41">
        <f si="104" t="shared"/>
        <v>1</v>
      </c>
      <c r="C84">
        <v>3070.71</v>
      </c>
      <c r="D84">
        <v>3074.7</v>
      </c>
      <c r="E84">
        <v>3073.46</v>
      </c>
      <c r="F84">
        <v>3068.15</v>
      </c>
      <c r="G84">
        <v>3073.47</v>
      </c>
      <c r="H84">
        <v>3085.49</v>
      </c>
      <c r="I84">
        <v>3065.33</v>
      </c>
      <c r="J84">
        <v>1028</v>
      </c>
      <c r="K84">
        <v>950</v>
      </c>
      <c r="L84">
        <v>3073.47</v>
      </c>
      <c r="M84">
        <v>3074.52</v>
      </c>
      <c r="N84">
        <v>3072.09</v>
      </c>
      <c r="O84">
        <v>3076.93</v>
      </c>
      <c r="P84">
        <v>3067.36</v>
      </c>
      <c r="Q84">
        <v>1329</v>
      </c>
      <c r="R84">
        <v>1447</v>
      </c>
      <c r="S84">
        <f si="41" t="shared"/>
        <v>3070.9449999999997</v>
      </c>
      <c r="T84" t="str">
        <f si="79" t="shared"/>
        <v>牛</v>
      </c>
      <c r="U84">
        <f si="77" t="shared"/>
        <v>3085.49</v>
      </c>
      <c r="V84">
        <f si="78" t="shared"/>
        <v>3065.33</v>
      </c>
      <c r="W84" s="40">
        <f si="105" t="shared"/>
        <v>6.5552470050076759E-3</v>
      </c>
      <c r="X84">
        <f si="83" t="shared"/>
        <v>1028</v>
      </c>
      <c r="Y84">
        <f si="84" t="shared"/>
        <v>950</v>
      </c>
      <c r="AA84" s="25">
        <f si="85" t="shared"/>
        <v>6.5652568949851513E-3</v>
      </c>
      <c r="AB84" s="25">
        <f si="106" t="shared"/>
        <v>1.0948085667490252E-3</v>
      </c>
      <c r="AC84" s="25">
        <f si="107" t="shared"/>
        <v>-4.3523660766439931E-3</v>
      </c>
      <c r="AD84" s="25">
        <f si="108" t="shared"/>
        <v>2.2028809283637348E-3</v>
      </c>
      <c r="AE84" s="25">
        <f si="109" t="shared"/>
        <v>4.8016725893795876E-3</v>
      </c>
      <c r="AF84" s="25">
        <f si="110" t="shared"/>
        <v>-1.7535744156280985E-3</v>
      </c>
      <c r="AG84" s="25">
        <f si="86" t="shared"/>
        <v>4.4930651273544672E-4</v>
      </c>
      <c r="AH84" s="25">
        <f si="111" t="shared"/>
        <v>1.5441150794845212E-3</v>
      </c>
      <c r="AI84" s="25">
        <f si="87" t="shared"/>
        <v>1.2985303049447441E-3</v>
      </c>
      <c r="AJ84" s="25">
        <f si="88" t="shared"/>
        <v>8.9515758308530004E-4</v>
      </c>
      <c r="AK84" s="25">
        <f si="89" t="shared"/>
        <v>-8.3403112251986843E-4</v>
      </c>
      <c r="AL84" s="25">
        <f si="90" t="shared"/>
        <v>8.9841123978873498E-4</v>
      </c>
      <c r="AM84" s="25">
        <f si="91" t="shared"/>
        <v>6.5552470050076759E-3</v>
      </c>
      <c r="AN84" s="25">
        <f ref="AN84" si="145" t="shared">LN(O84/P84)</f>
        <v>3.1150898602660261E-3</v>
      </c>
      <c r="AO84" s="25">
        <f si="93" t="shared"/>
        <v>0</v>
      </c>
      <c r="AP84" s="40">
        <f si="113" t="shared"/>
        <v>0.26686507936508669</v>
      </c>
      <c r="AQ84" s="40">
        <f si="114" t="shared"/>
        <v>0.10019841269841252</v>
      </c>
      <c r="AR84" s="25">
        <f si="94" t="shared"/>
        <v>3.4157505467933641E-4</v>
      </c>
      <c r="AS84" s="25">
        <f si="95" t="shared"/>
        <v>-4.4910472705325053E-4</v>
      </c>
      <c r="AT84" s="25">
        <f si="96" t="shared"/>
        <v>4.4930651273544672E-4</v>
      </c>
      <c r="AU84" s="28">
        <f si="97" t="shared"/>
        <v>0.40376984126983789</v>
      </c>
      <c r="AV84" s="28">
        <f si="98" t="shared"/>
        <v>0.49425287356323533</v>
      </c>
      <c r="AW84" s="40">
        <f si="99" t="shared"/>
        <v>0.33531746031747356</v>
      </c>
      <c r="AX84" s="25">
        <f si="100" t="shared"/>
        <v>4.4930651273544672E-4</v>
      </c>
      <c r="AY84" s="28">
        <f si="101" t="shared"/>
        <v>-6.8452380952364306E-2</v>
      </c>
      <c r="AZ84" s="25">
        <f si="102" t="shared"/>
        <v>2.6519856554169229E-3</v>
      </c>
      <c r="BA84" s="25">
        <f si="103" t="shared"/>
        <v>1.5408549416785159E-3</v>
      </c>
      <c r="BB84" s="25">
        <f si="119" t="shared"/>
        <v>0.76532001815705741</v>
      </c>
      <c r="BC84" s="25">
        <f si="120" t="shared"/>
        <v>6.6529045316183523E-4</v>
      </c>
      <c r="BD84" s="25">
        <f si="121" t="shared"/>
        <v>3.21967872390702E-3</v>
      </c>
      <c r="BE84" s="39">
        <f ref="BE84" si="146" t="shared">IF(AS83&lt;0,1,0)</f>
        <v>0</v>
      </c>
      <c r="BG84" t="str">
        <f si="115" t="shared"/>
        <v/>
      </c>
      <c r="BH84" t="str">
        <f si="116" t="shared"/>
        <v/>
      </c>
      <c r="BI84" t="str">
        <f si="123" t="shared"/>
        <v/>
      </c>
      <c r="BJ84" t="str">
        <f si="117" t="shared"/>
        <v/>
      </c>
      <c r="BK84" s="25" t="str">
        <f si="124" t="shared"/>
        <v/>
      </c>
    </row>
    <row r="85" spans="1:63">
      <c r="A85" s="1">
        <v>42619</v>
      </c>
      <c r="B85" s="41">
        <f si="104" t="shared"/>
        <v>2</v>
      </c>
      <c r="C85">
        <v>3071.05</v>
      </c>
      <c r="D85">
        <v>3072.07</v>
      </c>
      <c r="E85">
        <v>3071.97</v>
      </c>
      <c r="F85">
        <v>3069.18</v>
      </c>
      <c r="G85">
        <v>3072.86</v>
      </c>
      <c r="H85">
        <v>3073.15</v>
      </c>
      <c r="I85">
        <v>3053.19</v>
      </c>
      <c r="J85">
        <v>934</v>
      </c>
      <c r="K85">
        <v>1002</v>
      </c>
      <c r="L85">
        <v>3072.97</v>
      </c>
      <c r="M85">
        <v>3072.9</v>
      </c>
      <c r="N85">
        <v>3090.69</v>
      </c>
      <c r="O85">
        <v>3095.51</v>
      </c>
      <c r="P85">
        <v>3070.96</v>
      </c>
      <c r="Q85">
        <v>1404</v>
      </c>
      <c r="R85">
        <v>1317</v>
      </c>
      <c r="S85">
        <f si="41" t="shared"/>
        <v>3074.3354999999997</v>
      </c>
      <c r="T85" t="str">
        <f si="79" t="shared"/>
        <v>牛</v>
      </c>
      <c r="U85">
        <f ref="U85:U116" si="147" t="shared">MAX(H85,O85)</f>
        <v>3095.51</v>
      </c>
      <c r="V85">
        <f ref="V85:V116" si="148" t="shared">MIN(I85,P85)</f>
        <v>3053.19</v>
      </c>
      <c r="W85" s="40">
        <f si="105" t="shared"/>
        <v>1.3765728783192639E-2</v>
      </c>
      <c r="X85">
        <f si="83" t="shared"/>
        <v>1404</v>
      </c>
      <c r="Y85">
        <f si="84" t="shared"/>
        <v>1002</v>
      </c>
      <c r="AA85" s="25">
        <f si="85" t="shared"/>
        <v>1.3780303153644572E-2</v>
      </c>
      <c r="AB85" s="25">
        <f si="106" t="shared"/>
        <v>-3.3858906355239331E-4</v>
      </c>
      <c r="AC85" s="25">
        <f si="107" t="shared"/>
        <v>-1.5583075152359152E-3</v>
      </c>
      <c r="AD85" s="25">
        <f si="108" t="shared"/>
        <v>1.220742126795674E-2</v>
      </c>
      <c r="AE85" s="25">
        <f si="109" t="shared"/>
        <v>7.9331518000845258E-3</v>
      </c>
      <c r="AF85" s="25">
        <f si="110" t="shared"/>
        <v>-5.8325769831081521E-3</v>
      </c>
      <c r="AG85" s="25">
        <f si="86" t="shared"/>
        <v>6.3748442848485833E-3</v>
      </c>
      <c r="AH85" s="25">
        <f si="111" t="shared"/>
        <v>6.0362552212962382E-3</v>
      </c>
      <c r="AI85" s="25">
        <f si="87" t="shared"/>
        <v>3.3207881642335132E-4</v>
      </c>
      <c r="AJ85" s="25">
        <f si="88" t="shared"/>
        <v>2.9952694501321703E-4</v>
      </c>
      <c r="AK85" s="25">
        <f si="89" t="shared"/>
        <v>-6.090977236404534E-4</v>
      </c>
      <c r="AL85" s="25">
        <f si="90" t="shared"/>
        <v>5.8920135625783001E-4</v>
      </c>
      <c r="AM85" s="25">
        <f si="91" t="shared"/>
        <v>6.5161485080493442E-3</v>
      </c>
      <c r="AN85" s="25">
        <f ref="AN85" si="149" t="shared">LN(O85/P85)</f>
        <v>7.9624581672207307E-3</v>
      </c>
      <c r="AO85" s="25">
        <f si="93" t="shared"/>
        <v>3.5796629588355768E-5</v>
      </c>
      <c r="AP85" s="40">
        <f si="113" t="shared"/>
        <v>0.89478957915832136</v>
      </c>
      <c r="AQ85" s="40">
        <f si="114" t="shared"/>
        <v>0.94689378757515308</v>
      </c>
      <c r="AR85" s="25">
        <f si="94" t="shared"/>
        <v>-2.2779525112822206E-5</v>
      </c>
      <c r="AS85" s="25">
        <f si="95" t="shared"/>
        <v>5.7498462990025105E-3</v>
      </c>
      <c r="AT85" s="25">
        <f si="96" t="shared"/>
        <v>6.3748442848485833E-3</v>
      </c>
      <c r="AU85" s="28">
        <f si="97" t="shared"/>
        <v>0.98547094188376938</v>
      </c>
      <c r="AV85" s="28">
        <f si="98" t="shared"/>
        <v>0.80366598778003551</v>
      </c>
      <c r="AW85" s="40">
        <f si="99" t="shared"/>
        <v>0.88610586011341808</v>
      </c>
      <c r="AX85" s="25">
        <f si="100" t="shared"/>
        <v>6.3748442848485833E-3</v>
      </c>
      <c r="AY85" s="28">
        <f si="101" t="shared"/>
        <v>0.41871455576559985</v>
      </c>
      <c r="AZ85" s="25">
        <f si="102" t="shared"/>
        <v>6.4217783393659827E-3</v>
      </c>
      <c r="BA85" s="25">
        <f si="103" t="shared"/>
        <v>6.4041506519847821E-3</v>
      </c>
      <c r="BB85" s="25">
        <f si="119" t="shared"/>
        <v>0.33531746031747356</v>
      </c>
      <c r="BC85" s="25">
        <f si="120" t="shared"/>
        <v>-4.4910472705325053E-4</v>
      </c>
      <c r="BD85" s="25">
        <f si="121" t="shared"/>
        <v>4.4930651273544672E-4</v>
      </c>
      <c r="BE85" s="39">
        <f ref="BE85" si="150" t="shared">IF(AS84&lt;0,1,0)</f>
        <v>1</v>
      </c>
      <c r="BG85">
        <f si="115" t="shared"/>
        <v>1</v>
      </c>
      <c r="BH85" t="str">
        <f si="116" t="shared"/>
        <v/>
      </c>
      <c r="BI85" t="str">
        <f si="123" t="shared"/>
        <v/>
      </c>
      <c r="BJ85" t="str">
        <f si="117" t="shared"/>
        <v/>
      </c>
      <c r="BK85" s="25">
        <f si="124" t="shared"/>
        <v>5.7498462990025105E-3</v>
      </c>
    </row>
    <row r="86" spans="1:63">
      <c r="A86" s="1">
        <v>42620</v>
      </c>
      <c r="B86" s="41">
        <f si="104" t="shared"/>
        <v>3</v>
      </c>
      <c r="C86">
        <v>3091.33</v>
      </c>
      <c r="D86">
        <v>3091.58</v>
      </c>
      <c r="E86">
        <v>3090.13</v>
      </c>
      <c r="F86">
        <v>3094.62</v>
      </c>
      <c r="G86">
        <v>3101.74</v>
      </c>
      <c r="H86">
        <v>3105.68</v>
      </c>
      <c r="I86">
        <v>3088.78</v>
      </c>
      <c r="J86">
        <v>1114</v>
      </c>
      <c r="K86">
        <v>935</v>
      </c>
      <c r="L86">
        <v>3101.74</v>
      </c>
      <c r="M86">
        <v>3101.41</v>
      </c>
      <c r="N86">
        <v>3091.93</v>
      </c>
      <c r="O86">
        <v>3105.03</v>
      </c>
      <c r="P86">
        <v>3087.88</v>
      </c>
      <c r="Q86">
        <v>1342</v>
      </c>
      <c r="R86">
        <v>1453</v>
      </c>
      <c r="S86">
        <f si="41" t="shared"/>
        <v>3077.5860000000002</v>
      </c>
      <c r="T86" t="str">
        <f si="79" t="shared"/>
        <v>牛</v>
      </c>
      <c r="U86">
        <f si="147" t="shared"/>
        <v>3105.68</v>
      </c>
      <c r="V86">
        <f si="148" t="shared"/>
        <v>3087.88</v>
      </c>
      <c r="W86" s="40">
        <f si="105" t="shared"/>
        <v>5.7479217145664551E-3</v>
      </c>
      <c r="X86">
        <f si="83" t="shared"/>
        <v>1114</v>
      </c>
      <c r="Y86">
        <f si="84" t="shared"/>
        <v>1453</v>
      </c>
      <c r="AA86" s="25">
        <f si="85" t="shared"/>
        <v>5.7580394199259633E-3</v>
      </c>
      <c r="AB86" s="25">
        <f si="106" t="shared"/>
        <v>2.0705206462816271E-4</v>
      </c>
      <c r="AC86" s="25">
        <f si="107" t="shared"/>
        <v>-4.4372016180521815E-3</v>
      </c>
      <c r="AD86" s="25">
        <f si="108" t="shared"/>
        <v>1.3107200965144169E-3</v>
      </c>
      <c r="AE86" s="25">
        <f si="109" t="shared"/>
        <v>4.6312740011908811E-3</v>
      </c>
      <c r="AF86" s="25">
        <f si="110" t="shared"/>
        <v>-1.1166477133757356E-3</v>
      </c>
      <c r="AG86" s="25">
        <f si="86" t="shared"/>
        <v>1.9407238313874712E-4</v>
      </c>
      <c r="AH86" s="25">
        <f si="111" t="shared"/>
        <v>4.0112444776688438E-4</v>
      </c>
      <c r="AI86" s="25">
        <f si="87" t="shared"/>
        <v>8.0868070256895407E-5</v>
      </c>
      <c r="AJ86" s="25">
        <f si="88" t="shared"/>
        <v>-3.8825779510799998E-4</v>
      </c>
      <c r="AK86" s="25">
        <f si="89" t="shared"/>
        <v>1.06370090615299E-3</v>
      </c>
      <c r="AL86" s="25">
        <f si="90" t="shared"/>
        <v>3.361825331982276E-3</v>
      </c>
      <c r="AM86" s="25">
        <f si="91" t="shared"/>
        <v>5.4565020779444237E-3</v>
      </c>
      <c r="AN86" s="25">
        <f ref="AN86" si="151" t="shared">LN(O86/P86)</f>
        <v>5.5386058706861814E-3</v>
      </c>
      <c r="AO86" s="25">
        <f si="93" t="shared"/>
        <v>0</v>
      </c>
      <c r="AP86" s="40">
        <f si="113" t="shared"/>
        <v>0.15088757396448416</v>
      </c>
      <c r="AQ86" s="40">
        <f si="114" t="shared"/>
        <v>0.11301775147928377</v>
      </c>
      <c r="AR86" s="25">
        <f si="94" t="shared"/>
        <v>-1.0639755618070326E-4</v>
      </c>
      <c r="AS86" s="25">
        <f si="95" t="shared"/>
        <v>-3.1677529488435764E-3</v>
      </c>
      <c r="AT86" s="25">
        <f si="96" t="shared"/>
        <v>1.9407238313874712E-4</v>
      </c>
      <c r="AU86" s="28">
        <f si="97" t="shared"/>
        <v>0.76686390532543558</v>
      </c>
      <c r="AV86" s="28">
        <f si="98" t="shared"/>
        <v>0.23615160349852513</v>
      </c>
      <c r="AW86" s="40">
        <f si="99" t="shared"/>
        <v>0.2275280898876286</v>
      </c>
      <c r="AX86" s="25">
        <f si="100" t="shared"/>
        <v>1.9407238313874712E-4</v>
      </c>
      <c r="AY86" s="28">
        <f si="101" t="shared"/>
        <v>-0.5511235955056234</v>
      </c>
      <c r="AZ86" s="25">
        <f si="102" t="shared"/>
        <v>4.187053408735774E-3</v>
      </c>
      <c r="BA86" s="25">
        <f si="103" t="shared"/>
        <v>1.3107200965144169E-3</v>
      </c>
      <c r="BB86" s="25">
        <f si="119" t="shared"/>
        <v>0.88610586011341808</v>
      </c>
      <c r="BC86" s="25">
        <f si="120" t="shared"/>
        <v>5.7498462990025105E-3</v>
      </c>
      <c r="BD86" s="25">
        <f si="121" t="shared"/>
        <v>6.3748442848485833E-3</v>
      </c>
      <c r="BE86" s="39">
        <f ref="BE86" si="152" t="shared">IF(AS85&lt;0,1,0)</f>
        <v>0</v>
      </c>
      <c r="BG86" t="str">
        <f si="115" t="shared"/>
        <v/>
      </c>
      <c r="BH86">
        <f si="116" t="shared"/>
        <v>0</v>
      </c>
      <c r="BI86" t="str">
        <f si="123" t="shared"/>
        <v/>
      </c>
      <c r="BJ86" t="str">
        <f si="117" t="shared"/>
        <v/>
      </c>
      <c r="BK86" s="25" t="str">
        <f si="124" t="shared"/>
        <v/>
      </c>
    </row>
    <row r="87" spans="1:63">
      <c r="A87" s="1">
        <v>42621</v>
      </c>
      <c r="B87" s="41">
        <f si="104" t="shared"/>
        <v>4</v>
      </c>
      <c r="C87">
        <v>3089.95</v>
      </c>
      <c r="D87">
        <v>3089.42</v>
      </c>
      <c r="E87">
        <v>3091.93</v>
      </c>
      <c r="F87">
        <v>3088.64</v>
      </c>
      <c r="G87">
        <v>3091.08</v>
      </c>
      <c r="H87">
        <v>3093.82</v>
      </c>
      <c r="I87">
        <v>3086.23</v>
      </c>
      <c r="J87">
        <v>951</v>
      </c>
      <c r="K87">
        <v>1046</v>
      </c>
      <c r="L87">
        <v>3091.08</v>
      </c>
      <c r="M87">
        <v>3090.51</v>
      </c>
      <c r="N87">
        <v>3095.95</v>
      </c>
      <c r="O87">
        <v>3096.78</v>
      </c>
      <c r="P87">
        <v>3083.9</v>
      </c>
      <c r="Q87">
        <v>1348</v>
      </c>
      <c r="R87">
        <v>1424</v>
      </c>
      <c r="S87">
        <f si="41" t="shared"/>
        <v>3081.2449999999999</v>
      </c>
      <c r="T87" t="str">
        <f si="79" t="shared"/>
        <v>牛</v>
      </c>
      <c r="U87">
        <f si="147" t="shared"/>
        <v>3096.78</v>
      </c>
      <c r="V87">
        <f si="148" t="shared"/>
        <v>3083.9</v>
      </c>
      <c r="W87" s="40">
        <f si="105" t="shared"/>
        <v>4.1678322270949806E-3</v>
      </c>
      <c r="X87">
        <f si="83" t="shared"/>
        <v>1348</v>
      </c>
      <c r="Y87">
        <f si="84" t="shared"/>
        <v>1424</v>
      </c>
      <c r="AA87" s="25">
        <f si="85" t="shared"/>
        <v>4.1683522387093996E-3</v>
      </c>
      <c r="AB87" s="25">
        <f si="106" t="shared"/>
        <v>-6.4058185138074594E-4</v>
      </c>
      <c r="AC87" s="25">
        <f si="107" t="shared"/>
        <v>-2.6805625466320336E-4</v>
      </c>
      <c r="AD87" s="25">
        <f si="108" t="shared"/>
        <v>3.899775972431701E-3</v>
      </c>
      <c r="AE87" s="25">
        <f si="109" t="shared"/>
        <v>2.2079524319692078E-3</v>
      </c>
      <c r="AF87" s="25">
        <f si="110" t="shared"/>
        <v>-1.9598797951257498E-3</v>
      </c>
      <c r="AG87" s="25">
        <f si="86" t="shared"/>
        <v>1.9398961773058508E-3</v>
      </c>
      <c r="AH87" s="25">
        <f si="111" t="shared"/>
        <v>1.2993143259252529E-3</v>
      </c>
      <c r="AI87" s="25">
        <f si="87" t="shared"/>
        <v>-1.7153852295597588E-4</v>
      </c>
      <c r="AJ87" s="25">
        <f si="88" t="shared"/>
        <v>6.4058185138072144E-4</v>
      </c>
      <c r="AK87" s="25">
        <f si="89" t="shared"/>
        <v>-4.2404497454257874E-4</v>
      </c>
      <c r="AL87" s="25">
        <f si="90" t="shared"/>
        <v>3.6563485781149582E-4</v>
      </c>
      <c r="AM87" s="25">
        <f si="91" t="shared"/>
        <v>2.4562920416846905E-3</v>
      </c>
      <c r="AN87" s="25">
        <f ref="AN87" si="153" t="shared">LN(O87/P87)</f>
        <v>4.1678322270949806E-3</v>
      </c>
      <c r="AO87" s="25">
        <f si="93" t="shared"/>
        <v>0</v>
      </c>
      <c r="AP87" s="40">
        <f si="113" t="shared"/>
        <v>0.49011857707506307</v>
      </c>
      <c r="AQ87" s="40">
        <f si="114" t="shared"/>
        <v>0.75098814229245181</v>
      </c>
      <c r="AR87" s="25">
        <f si="94" t="shared"/>
        <v>-1.8441857244335649E-4</v>
      </c>
      <c r="AS87" s="25">
        <f si="95" t="shared"/>
        <v>1.5742613194945764E-3</v>
      </c>
      <c r="AT87" s="25">
        <f si="96" t="shared"/>
        <v>1.9398961773058508E-3</v>
      </c>
      <c r="AU87" s="28">
        <f si="97" t="shared"/>
        <v>0.63899868247691916</v>
      </c>
      <c r="AV87" s="28">
        <f si="98" t="shared"/>
        <v>0.93555900621115107</v>
      </c>
      <c r="AW87" s="40">
        <f si="99" t="shared"/>
        <v>0.93555900621115107</v>
      </c>
      <c r="AX87" s="25">
        <f si="100" t="shared"/>
        <v>1.9398961773058508E-3</v>
      </c>
      <c r="AY87" s="28">
        <f si="101" t="shared"/>
        <v>0.37810559006210015</v>
      </c>
      <c r="AZ87" s="25">
        <f si="102" t="shared"/>
        <v>1.5702631069395561E-3</v>
      </c>
      <c r="BA87" s="25">
        <f si="103" t="shared"/>
        <v>3.899775972431701E-3</v>
      </c>
      <c r="BB87" s="25">
        <f si="119" t="shared"/>
        <v>0.2275280898876286</v>
      </c>
      <c r="BC87" s="25">
        <f si="120" t="shared"/>
        <v>-3.1677529488435764E-3</v>
      </c>
      <c r="BD87" s="25">
        <f si="121" t="shared"/>
        <v>1.9407238313874712E-4</v>
      </c>
      <c r="BE87" s="39">
        <f ref="BE87" si="154" t="shared">IF(AS86&lt;0,1,0)</f>
        <v>1</v>
      </c>
      <c r="BG87" t="str">
        <f si="115" t="shared"/>
        <v/>
      </c>
      <c r="BH87" t="str">
        <f si="116" t="shared"/>
        <v/>
      </c>
      <c r="BI87">
        <f si="123" t="shared"/>
        <v>0</v>
      </c>
      <c r="BJ87" t="str">
        <f si="117" t="shared"/>
        <v/>
      </c>
      <c r="BK87" s="25" t="str">
        <f si="124" t="shared"/>
        <v/>
      </c>
    </row>
    <row r="88" spans="1:63">
      <c r="A88" s="1">
        <v>42622</v>
      </c>
      <c r="B88" s="41">
        <f si="104" t="shared"/>
        <v>5</v>
      </c>
      <c r="C88">
        <v>3095.43</v>
      </c>
      <c r="D88">
        <v>3096.59</v>
      </c>
      <c r="E88">
        <v>3094.77</v>
      </c>
      <c r="F88">
        <v>3094.54</v>
      </c>
      <c r="G88">
        <v>3096.57</v>
      </c>
      <c r="H88">
        <v>3101.79</v>
      </c>
      <c r="I88">
        <v>3089.32</v>
      </c>
      <c r="J88">
        <v>954</v>
      </c>
      <c r="K88">
        <v>1034</v>
      </c>
      <c r="L88">
        <v>3096.53</v>
      </c>
      <c r="M88">
        <v>3096.05</v>
      </c>
      <c r="N88">
        <v>3078.85</v>
      </c>
      <c r="O88">
        <v>3098.51</v>
      </c>
      <c r="P88">
        <v>3078.22</v>
      </c>
      <c r="Q88">
        <v>1338</v>
      </c>
      <c r="R88">
        <v>1500</v>
      </c>
      <c r="S88">
        <f si="41" t="shared"/>
        <v>3085.9105</v>
      </c>
      <c r="T88" t="str">
        <f si="79" t="shared"/>
        <v>牛</v>
      </c>
      <c r="U88">
        <f si="147" t="shared"/>
        <v>3101.79</v>
      </c>
      <c r="V88">
        <f si="148" t="shared"/>
        <v>3078.22</v>
      </c>
      <c r="W88" s="40">
        <f si="105" t="shared"/>
        <v>7.6278563573008136E-3</v>
      </c>
      <c r="X88">
        <f si="83" t="shared"/>
        <v>954</v>
      </c>
      <c r="Y88">
        <f si="84" t="shared"/>
        <v>1500</v>
      </c>
      <c r="AA88" s="25">
        <f si="85" t="shared"/>
        <v>7.6144509809623106E-3</v>
      </c>
      <c r="AB88" s="25">
        <f si="106" t="shared"/>
        <v>-1.6797547597556623E-4</v>
      </c>
      <c r="AC88" s="25">
        <f si="107" t="shared"/>
        <v>-7.4232135638295027E-3</v>
      </c>
      <c r="AD88" s="25">
        <f si="108" t="shared"/>
        <v>2.0464279347121581E-4</v>
      </c>
      <c r="AE88" s="25">
        <f si="109" t="shared"/>
        <v>2.0525339532353553E-3</v>
      </c>
      <c r="AF88" s="25">
        <f si="110" t="shared"/>
        <v>-5.5753224040652966E-3</v>
      </c>
      <c r="AG88" s="25">
        <f si="86" t="shared"/>
        <v>-5.3706796105942242E-3</v>
      </c>
      <c r="AH88" s="25">
        <f si="111" t="shared"/>
        <v>-5.5386550865697175E-3</v>
      </c>
      <c r="AI88" s="25">
        <f si="87" t="shared"/>
        <v>3.7467579677409282E-4</v>
      </c>
      <c r="AJ88" s="25">
        <f si="88" t="shared"/>
        <v>-2.1324028383603861E-4</v>
      </c>
      <c r="AK88" s="25">
        <f si="89" t="shared"/>
        <v>-2.8756197724154163E-4</v>
      </c>
      <c r="AL88" s="25">
        <f si="90" t="shared"/>
        <v>3.6821705842406008E-4</v>
      </c>
      <c r="AM88" s="25">
        <f si="91" t="shared"/>
        <v>4.0283622365885211E-3</v>
      </c>
      <c r="AN88" s="25">
        <f ref="AN88" si="155" t="shared">LN(O88/P88)</f>
        <v>6.5698429366704766E-3</v>
      </c>
      <c r="AO88" s="25">
        <f si="93" t="shared"/>
        <v>-1.2917601847337887E-5</v>
      </c>
      <c r="AP88" s="40">
        <f si="113" t="shared"/>
        <v>0.48997594226140906</v>
      </c>
      <c r="AQ88" s="40">
        <f si="114" t="shared"/>
        <v>0.53167602245387013</v>
      </c>
      <c r="AR88" s="25">
        <f si="94" t="shared"/>
        <v>-1.550242389960992E-4</v>
      </c>
      <c r="AS88" s="25">
        <f si="95" t="shared"/>
        <v>-5.7259790671708565E-3</v>
      </c>
      <c r="AT88" s="25">
        <f si="96" t="shared"/>
        <v>-5.3706796105942242E-3</v>
      </c>
      <c r="AU88" s="28">
        <f si="97" t="shared"/>
        <v>0.58139534883721866</v>
      </c>
      <c r="AV88" s="28">
        <f si="98" t="shared"/>
        <v>3.1049778215874624E-2</v>
      </c>
      <c r="AW88" s="40">
        <f si="99" t="shared"/>
        <v>2.6728892660165666E-2</v>
      </c>
      <c r="AX88" s="25">
        <f si="100" t="shared"/>
        <v>-5.3706796105942242E-3</v>
      </c>
      <c r="AY88" s="28">
        <f si="101" t="shared"/>
        <v>-0.75010606703437288</v>
      </c>
      <c r="AZ88" s="25">
        <f si="102" t="shared"/>
        <v>2.3440453417770523E-3</v>
      </c>
      <c r="BA88" s="25">
        <f si="103" t="shared"/>
        <v>2.0464279347121581E-4</v>
      </c>
      <c r="BB88" s="25">
        <f si="119" t="shared"/>
        <v>0.93555900621115107</v>
      </c>
      <c r="BC88" s="25">
        <f si="120" t="shared"/>
        <v>1.5742613194945764E-3</v>
      </c>
      <c r="BD88" s="25">
        <f si="121" t="shared"/>
        <v>1.9398961773058508E-3</v>
      </c>
      <c r="BE88" s="39">
        <f ref="BE88" si="156" t="shared">IF(AS87&lt;0,1,0)</f>
        <v>0</v>
      </c>
      <c r="BG88" t="str">
        <f si="115" t="shared"/>
        <v/>
      </c>
      <c r="BH88" t="str">
        <f si="116" t="shared"/>
        <v/>
      </c>
      <c r="BI88" t="str">
        <f si="123" t="shared"/>
        <v/>
      </c>
      <c r="BJ88">
        <f si="117" t="shared"/>
        <v>0</v>
      </c>
      <c r="BK88" s="25" t="str">
        <f si="124" t="shared"/>
        <v/>
      </c>
    </row>
    <row r="89" spans="1:63">
      <c r="A89" s="1">
        <v>42625</v>
      </c>
      <c r="B89" s="41">
        <f si="104" t="shared"/>
        <v>1</v>
      </c>
      <c r="C89">
        <v>3037.51</v>
      </c>
      <c r="D89">
        <v>3028.07</v>
      </c>
      <c r="E89">
        <v>3032.09</v>
      </c>
      <c r="F89">
        <v>3031.68</v>
      </c>
      <c r="G89">
        <v>3015.13</v>
      </c>
      <c r="H89">
        <v>3040.95</v>
      </c>
      <c r="I89">
        <v>3013.49</v>
      </c>
      <c r="J89">
        <v>955</v>
      </c>
      <c r="K89">
        <v>1123</v>
      </c>
      <c r="L89">
        <v>3014.64</v>
      </c>
      <c r="M89">
        <v>3015.7</v>
      </c>
      <c r="N89">
        <v>3021.97</v>
      </c>
      <c r="O89">
        <v>3023.91</v>
      </c>
      <c r="P89">
        <v>2999.93</v>
      </c>
      <c r="Q89">
        <v>1459</v>
      </c>
      <c r="R89">
        <v>1358</v>
      </c>
      <c r="S89">
        <f si="41" t="shared"/>
        <v>3087.3195000000001</v>
      </c>
      <c r="T89" t="str">
        <f ref="T89:T120" si="157" t="shared">IF(AVERAGE(N88)&lt;S88,"熊",IF(AVERAGE(N88)&gt;S88,"牛",""))</f>
        <v>熊</v>
      </c>
      <c r="U89">
        <f si="147" t="shared"/>
        <v>3040.95</v>
      </c>
      <c r="V89">
        <f si="148" t="shared"/>
        <v>2999.93</v>
      </c>
      <c r="W89" s="40">
        <f si="105" t="shared"/>
        <v>1.3581011537625583E-2</v>
      </c>
      <c r="X89">
        <f si="83" t="shared"/>
        <v>955</v>
      </c>
      <c r="Y89">
        <f si="84" t="shared"/>
        <v>1358</v>
      </c>
      <c r="AA89" s="25">
        <f si="85" t="shared"/>
        <v>1.3504482289770232E-2</v>
      </c>
      <c r="AB89" s="25">
        <f si="106" t="shared"/>
        <v>-1.3518049797381677E-2</v>
      </c>
      <c r="AC89" s="25">
        <f si="107" t="shared"/>
        <v>-6.2610299994320636E-3</v>
      </c>
      <c r="AD89" s="25">
        <f si="108" t="shared"/>
        <v>7.3199815381933793E-3</v>
      </c>
      <c r="AE89" s="25">
        <f si="109" t="shared"/>
        <v>1.1318657578577255E-3</v>
      </c>
      <c r="AF89" s="25">
        <f si="110" t="shared"/>
        <v>-1.2449145779767799E-2</v>
      </c>
      <c r="AG89" s="25">
        <f si="86" t="shared"/>
        <v>-5.1291642415743693E-3</v>
      </c>
      <c r="AH89" s="25">
        <f si="111" t="shared"/>
        <v>-1.8647214038956011E-2</v>
      </c>
      <c r="AI89" s="25">
        <f si="87" t="shared"/>
        <v>-3.1126479649694287E-3</v>
      </c>
      <c r="AJ89" s="25">
        <f si="88" t="shared"/>
        <v>-1.7859501254263871E-3</v>
      </c>
      <c r="AK89" s="25">
        <f si="89" t="shared"/>
        <v>-1.9211795291225187E-3</v>
      </c>
      <c r="AL89" s="25">
        <f si="90" t="shared"/>
        <v>-7.3951538481018472E-3</v>
      </c>
      <c r="AM89" s="25">
        <f si="91" t="shared"/>
        <v>9.0710910652506919E-3</v>
      </c>
      <c r="AN89" s="25">
        <f ref="AN89" si="158" t="shared">LN(O89/P89)</f>
        <v>7.9617409070803832E-3</v>
      </c>
      <c r="AO89" s="25">
        <f si="93" t="shared"/>
        <v>-1.6252692924565866E-4</v>
      </c>
      <c r="AP89" s="40">
        <f si="113" t="shared"/>
        <v>0.87472687545522232</v>
      </c>
      <c r="AQ89" s="40">
        <f si="114" t="shared"/>
        <v>2.3801893663510576</v>
      </c>
      <c r="AR89" s="25">
        <f si="94" t="shared"/>
        <v>3.51555637299703E-4</v>
      </c>
      <c r="AS89" s="25">
        <f si="95" t="shared"/>
        <v>2.4285165357731931E-3</v>
      </c>
      <c r="AT89" s="25">
        <f si="96" t="shared"/>
        <v>-5.1291642415743693E-3</v>
      </c>
      <c r="AU89" s="28">
        <f si="97" t="shared"/>
        <v>5.9723233794622188E-2</v>
      </c>
      <c r="AV89" s="28">
        <f si="98" t="shared"/>
        <v>0.91909924937447651</v>
      </c>
      <c r="AW89" s="40">
        <f si="99" t="shared"/>
        <v>0.53729887859580627</v>
      </c>
      <c r="AX89" s="25">
        <f si="100" t="shared"/>
        <v>-5.1291642415743693E-3</v>
      </c>
      <c r="AY89" s="28">
        <f si="101" t="shared"/>
        <v>0.17869332033154389</v>
      </c>
      <c r="AZ89" s="25">
        <f si="102" t="shared"/>
        <v>5.4407145929103362E-4</v>
      </c>
      <c r="BA89" s="25">
        <f si="103" t="shared"/>
        <v>7.3199815381933793E-3</v>
      </c>
      <c r="BB89" s="25">
        <f si="119" t="shared"/>
        <v>2.6728892660165666E-2</v>
      </c>
      <c r="BC89" s="25">
        <f si="120" t="shared"/>
        <v>-5.7259790671708565E-3</v>
      </c>
      <c r="BD89" s="25">
        <f si="121" t="shared"/>
        <v>-5.3706796105942242E-3</v>
      </c>
      <c r="BE89" s="39">
        <f ref="BE89" si="159" t="shared">IF(AS88&lt;0,1,0)</f>
        <v>1</v>
      </c>
      <c r="BG89" t="str">
        <f si="115" t="shared"/>
        <v/>
      </c>
      <c r="BH89" t="str">
        <f si="116" t="shared"/>
        <v/>
      </c>
      <c r="BI89" t="str">
        <f si="123" t="shared"/>
        <v/>
      </c>
      <c r="BJ89" t="str">
        <f si="117" t="shared"/>
        <v/>
      </c>
      <c r="BK89" s="25" t="str">
        <f si="124" t="shared"/>
        <v/>
      </c>
    </row>
    <row r="90" spans="1:63">
      <c r="A90" s="1">
        <v>42626</v>
      </c>
      <c r="B90" s="41">
        <f si="104" t="shared"/>
        <v>2</v>
      </c>
      <c r="C90">
        <v>3025.03</v>
      </c>
      <c r="D90">
        <v>3029.2</v>
      </c>
      <c r="E90">
        <v>3026.8</v>
      </c>
      <c r="F90">
        <v>3021.19</v>
      </c>
      <c r="G90">
        <v>3016.54</v>
      </c>
      <c r="H90">
        <v>3029.72</v>
      </c>
      <c r="I90">
        <v>3012.68</v>
      </c>
      <c r="J90">
        <v>931</v>
      </c>
      <c r="K90">
        <v>1117</v>
      </c>
      <c r="L90">
        <v>3016.15</v>
      </c>
      <c r="M90">
        <v>3016.01</v>
      </c>
      <c r="N90">
        <v>3023.51</v>
      </c>
      <c r="O90">
        <v>3024.38</v>
      </c>
      <c r="P90">
        <v>3008.74</v>
      </c>
      <c r="Q90">
        <v>1500</v>
      </c>
      <c r="R90">
        <v>1329</v>
      </c>
      <c r="S90">
        <f ref="S90:S153" si="160" t="shared">AVERAGE($N70:$N89)</f>
        <v>3082.1580000000004</v>
      </c>
      <c r="T90" t="str">
        <f si="157" t="shared"/>
        <v>熊</v>
      </c>
      <c r="U90">
        <f si="147" t="shared"/>
        <v>3029.72</v>
      </c>
      <c r="V90">
        <f si="148" t="shared"/>
        <v>3008.74</v>
      </c>
      <c r="W90" s="40">
        <f si="105" t="shared"/>
        <v>6.9488195401203982E-3</v>
      </c>
      <c r="X90">
        <f si="83" t="shared"/>
        <v>931</v>
      </c>
      <c r="Y90">
        <f si="84" t="shared"/>
        <v>1329</v>
      </c>
      <c r="AA90" s="25">
        <f si="85" t="shared"/>
        <v>6.9354684085777716E-3</v>
      </c>
      <c r="AB90" s="25">
        <f si="106" t="shared"/>
        <v>1.0120721882567385E-3</v>
      </c>
      <c r="AC90" s="25">
        <f si="107" t="shared"/>
        <v>-2.0517978595260555E-3</v>
      </c>
      <c r="AD90" s="25">
        <f si="108" t="shared"/>
        <v>4.8970216805944962E-3</v>
      </c>
      <c r="AE90" s="25">
        <f si="109" t="shared"/>
        <v>1.5491972213565373E-3</v>
      </c>
      <c r="AF90" s="25">
        <f si="110" t="shared"/>
        <v>-5.3996223187639161E-3</v>
      </c>
      <c r="AG90" s="25">
        <f si="86" t="shared"/>
        <v>-5.0260063816952153E-4</v>
      </c>
      <c r="AH90" s="25">
        <f si="111" t="shared"/>
        <v>5.0947155008729717E-4</v>
      </c>
      <c r="AI90" s="25">
        <f si="87" t="shared"/>
        <v>1.3775494685304944E-3</v>
      </c>
      <c r="AJ90" s="25">
        <f si="88" t="shared"/>
        <v>5.8494704922947981E-4</v>
      </c>
      <c r="AK90" s="25">
        <f si="89" t="shared"/>
        <v>-1.2702152803910959E-3</v>
      </c>
      <c r="AL90" s="25">
        <f si="90" t="shared"/>
        <v>-2.8105295771119034E-3</v>
      </c>
      <c r="AM90" s="25">
        <f si="91" t="shared"/>
        <v>5.6401579412611062E-3</v>
      </c>
      <c r="AN90" s="25">
        <f ref="AN90:AN92" si="161" t="shared">LN(O90/P90)</f>
        <v>5.1847253279824757E-3</v>
      </c>
      <c r="AO90" s="25">
        <f si="93" t="shared"/>
        <v>-1.2929555489946861E-4</v>
      </c>
      <c r="AP90" s="40">
        <f si="113" t="shared"/>
        <v>0.72476525821598536</v>
      </c>
      <c r="AQ90" s="40">
        <f si="114" t="shared"/>
        <v>0.54518779342722912</v>
      </c>
      <c r="AR90" s="25">
        <f si="94" t="shared"/>
        <v>-4.6417866908326306E-5</v>
      </c>
      <c r="AS90" s="25">
        <f si="95" t="shared"/>
        <v>2.4372244938418246E-3</v>
      </c>
      <c r="AT90" s="25">
        <f si="96" t="shared"/>
        <v>-5.0260063816952153E-4</v>
      </c>
      <c r="AU90" s="28">
        <f si="97" t="shared"/>
        <v>0.22652582159625209</v>
      </c>
      <c r="AV90" s="28">
        <f si="98" t="shared"/>
        <v>0.94437340153453497</v>
      </c>
      <c r="AW90" s="40">
        <f si="99" t="shared"/>
        <v>0.70400381315540628</v>
      </c>
      <c r="AX90" s="25">
        <f si="100" t="shared"/>
        <v>-5.0260063816952153E-4</v>
      </c>
      <c r="AY90" s="28">
        <f si="101" t="shared"/>
        <v>0.35081029551954818</v>
      </c>
      <c r="AZ90" s="25">
        <f si="102" t="shared"/>
        <v>1.2804311427924906E-3</v>
      </c>
      <c r="BA90" s="25">
        <f si="103" t="shared"/>
        <v>4.8970216805944962E-3</v>
      </c>
      <c r="BB90" s="25">
        <f si="119" t="shared"/>
        <v>0.53729887859580627</v>
      </c>
      <c r="BC90" s="25">
        <f si="120" t="shared"/>
        <v>2.4285165357731931E-3</v>
      </c>
      <c r="BD90" s="25">
        <f si="121" t="shared"/>
        <v>-5.1291642415743693E-3</v>
      </c>
      <c r="BE90" s="39">
        <f ref="BE90:BE92" si="162" t="shared">IF(AS89&lt;0,1,0)</f>
        <v>0</v>
      </c>
      <c r="BG90">
        <f si="115" t="shared"/>
        <v>1</v>
      </c>
      <c r="BH90" t="str">
        <f si="116" t="shared"/>
        <v/>
      </c>
      <c r="BI90" t="str">
        <f si="123" t="shared"/>
        <v/>
      </c>
      <c r="BJ90" t="str">
        <f si="117" t="shared"/>
        <v/>
      </c>
      <c r="BK90" s="25">
        <f si="124" t="shared"/>
        <v>2.4372244938418246E-3</v>
      </c>
    </row>
    <row r="91" spans="1:63">
      <c r="A91" s="1">
        <v>42627</v>
      </c>
      <c r="B91" s="41">
        <f si="104" t="shared"/>
        <v>3</v>
      </c>
      <c r="C91">
        <v>3008.9</v>
      </c>
      <c r="D91">
        <v>3005.93</v>
      </c>
      <c r="E91">
        <v>3007.62</v>
      </c>
      <c r="F91">
        <v>3003.95</v>
      </c>
      <c r="G91">
        <v>3005.8</v>
      </c>
      <c r="H91">
        <v>3017.94</v>
      </c>
      <c r="I91">
        <v>2999.32</v>
      </c>
      <c r="J91">
        <v>1024</v>
      </c>
      <c r="K91">
        <v>942</v>
      </c>
      <c r="L91">
        <v>3006.11</v>
      </c>
      <c r="M91">
        <v>3007.89</v>
      </c>
      <c r="N91">
        <v>3002.85</v>
      </c>
      <c r="O91">
        <v>3010.36</v>
      </c>
      <c r="P91">
        <v>2995.42</v>
      </c>
      <c r="Q91">
        <v>1334</v>
      </c>
      <c r="R91">
        <v>1439</v>
      </c>
      <c r="S91">
        <f si="160" t="shared"/>
        <v>3077.8315000000007</v>
      </c>
      <c r="T91" t="str">
        <f si="157" t="shared"/>
        <v>熊</v>
      </c>
      <c r="U91">
        <f si="147" t="shared"/>
        <v>3017.94</v>
      </c>
      <c r="V91">
        <f si="148" t="shared"/>
        <v>2995.42</v>
      </c>
      <c r="W91" s="40">
        <f si="105" t="shared"/>
        <v>7.4900239738726225E-3</v>
      </c>
      <c r="X91">
        <f si="83" t="shared"/>
        <v>1024</v>
      </c>
      <c r="Y91">
        <f si="84" t="shared"/>
        <v>1439</v>
      </c>
      <c r="AA91" s="25">
        <f si="85" t="shared"/>
        <v>7.4844627604772444E-3</v>
      </c>
      <c r="AB91" s="25">
        <f si="106" t="shared"/>
        <v>-4.8438446876077857E-3</v>
      </c>
      <c r="AC91" s="25">
        <f si="107" t="shared"/>
        <v>-5.0126417286294658E-3</v>
      </c>
      <c r="AD91" s="25">
        <f si="108" t="shared"/>
        <v>2.4773822452429954E-3</v>
      </c>
      <c r="AE91" s="25">
        <f si="109" t="shared"/>
        <v>2.9999159691045402E-3</v>
      </c>
      <c r="AF91" s="25">
        <f si="110" t="shared"/>
        <v>-4.4901080047679903E-3</v>
      </c>
      <c r="AG91" s="25">
        <f si="86" t="shared"/>
        <v>-2.0127257595249455E-3</v>
      </c>
      <c r="AH91" s="25">
        <f si="111" t="shared"/>
        <v>-6.8565704471326939E-3</v>
      </c>
      <c r="AI91" s="25">
        <f si="87" t="shared"/>
        <v>-9.8755916339461213E-4</v>
      </c>
      <c r="AJ91" s="25">
        <f si="88" t="shared"/>
        <v>-4.2549514314314352E-4</v>
      </c>
      <c r="AK91" s="25">
        <f si="89" t="shared"/>
        <v>-1.6464741738899914E-3</v>
      </c>
      <c r="AL91" s="25">
        <f si="90" t="shared"/>
        <v>-1.0308079453657951E-3</v>
      </c>
      <c r="AM91" s="25">
        <f si="91" t="shared"/>
        <v>6.1888831236556448E-3</v>
      </c>
      <c r="AN91" s="25">
        <f si="161" t="shared"/>
        <v>4.9752174795644937E-3</v>
      </c>
      <c r="AO91" s="25">
        <f si="93" t="shared"/>
        <v>1.0312862310806755E-4</v>
      </c>
      <c r="AP91" s="40">
        <f si="113" t="shared"/>
        <v>0.51450053705692711</v>
      </c>
      <c r="AQ91" s="40">
        <f si="114" t="shared"/>
        <v>1.2991407089151557</v>
      </c>
      <c r="AR91" s="25">
        <f si="94" t="shared"/>
        <v>5.9195212902462462E-4</v>
      </c>
      <c r="AS91" s="25">
        <f si="95" t="shared"/>
        <v>-1.0850464372671776E-3</v>
      </c>
      <c r="AT91" s="25">
        <f si="96" t="shared"/>
        <v>-2.0127257595249455E-3</v>
      </c>
      <c r="AU91" s="28">
        <f si="97" t="shared"/>
        <v>0.34801288936627583</v>
      </c>
      <c r="AV91" s="28">
        <f si="98" t="shared"/>
        <v>0.49732262382863512</v>
      </c>
      <c r="AW91" s="40">
        <f si="99" t="shared"/>
        <v>0.32992895204262179</v>
      </c>
      <c r="AX91" s="25">
        <f si="100" t="shared"/>
        <v>-2.0127257595249455E-3</v>
      </c>
      <c r="AY91" s="28">
        <f si="101" t="shared"/>
        <v>-0.14476021314388193</v>
      </c>
      <c r="AZ91" s="25">
        <f si="102" t="shared"/>
        <v>2.1581592091853927E-3</v>
      </c>
      <c r="BA91" s="25">
        <f si="103" t="shared"/>
        <v>2.4773822452429954E-3</v>
      </c>
      <c r="BB91" s="25">
        <f si="119" t="shared"/>
        <v>0.70400381315540628</v>
      </c>
      <c r="BC91" s="25">
        <f si="120" t="shared"/>
        <v>2.4372244938418246E-3</v>
      </c>
      <c r="BD91" s="25">
        <f si="121" t="shared"/>
        <v>-5.0260063816952153E-4</v>
      </c>
      <c r="BE91" s="39">
        <f si="162" t="shared"/>
        <v>0</v>
      </c>
      <c r="BG91" t="str">
        <f si="115" t="shared"/>
        <v/>
      </c>
      <c r="BH91">
        <f si="116" t="shared"/>
        <v>0.5</v>
      </c>
      <c r="BI91" t="str">
        <f si="123" t="shared"/>
        <v/>
      </c>
      <c r="BJ91" t="str">
        <f si="117" t="shared"/>
        <v/>
      </c>
      <c r="BK91" s="25">
        <f si="124" t="shared"/>
        <v>-5.4252321863358882E-4</v>
      </c>
    </row>
    <row r="92" spans="1:63">
      <c r="A92" s="1">
        <v>42632</v>
      </c>
      <c r="B92" s="41">
        <f si="104" t="shared"/>
        <v>1</v>
      </c>
      <c r="C92">
        <v>3005.32</v>
      </c>
      <c r="D92">
        <v>3012.28</v>
      </c>
      <c r="E92">
        <v>3014.27</v>
      </c>
      <c r="F92">
        <v>3013.44</v>
      </c>
      <c r="G92">
        <v>3021.02</v>
      </c>
      <c r="H92">
        <v>3023.47</v>
      </c>
      <c r="I92">
        <v>3005.32</v>
      </c>
      <c r="J92">
        <v>1012</v>
      </c>
      <c r="K92">
        <v>931</v>
      </c>
      <c r="L92">
        <v>3020.9</v>
      </c>
      <c r="M92">
        <v>3020.48</v>
      </c>
      <c r="N92">
        <v>3026.05</v>
      </c>
      <c r="O92">
        <v>3026.65</v>
      </c>
      <c r="P92">
        <v>3015.62</v>
      </c>
      <c r="Q92">
        <v>1500</v>
      </c>
      <c r="R92">
        <v>1407</v>
      </c>
      <c r="S92">
        <f si="160" t="shared"/>
        <v>3072.4965000000002</v>
      </c>
      <c r="T92" t="str">
        <f si="157" t="shared"/>
        <v>熊</v>
      </c>
      <c r="U92">
        <f si="147" t="shared"/>
        <v>3026.65</v>
      </c>
      <c r="V92">
        <f si="148" t="shared"/>
        <v>3005.32</v>
      </c>
      <c r="W92" s="40">
        <f si="105" t="shared"/>
        <v>7.072345819708825E-3</v>
      </c>
      <c r="X92">
        <f si="83" t="shared"/>
        <v>1500</v>
      </c>
      <c r="Y92">
        <f si="84" t="shared"/>
        <v>931</v>
      </c>
      <c r="AA92" s="25">
        <f si="85" t="shared"/>
        <v>7.0974139193163872E-3</v>
      </c>
      <c r="AB92" s="25">
        <f si="106" t="shared"/>
        <v>8.2221379859461722E-4</v>
      </c>
      <c r="AC92" s="25">
        <f si="107" t="shared"/>
        <v>-1.9825862903006614E-4</v>
      </c>
      <c r="AD92" s="25">
        <f si="108" t="shared"/>
        <v>6.8740871906787272E-3</v>
      </c>
      <c r="AE92" s="25">
        <f si="109" t="shared"/>
        <v>7.072345819708825E-3</v>
      </c>
      <c r="AF92" s="25">
        <f si="110" t="shared"/>
        <v>0</v>
      </c>
      <c r="AG92" s="25">
        <f si="86" t="shared"/>
        <v>6.8740871906787272E-3</v>
      </c>
      <c r="AH92" s="25">
        <f si="111" t="shared"/>
        <v>7.6963009892734519E-3</v>
      </c>
      <c r="AI92" s="25">
        <f si="87" t="shared"/>
        <v>2.3132156020872589E-3</v>
      </c>
      <c r="AJ92" s="25">
        <f si="88" t="shared"/>
        <v>2.9736266406837643E-3</v>
      </c>
      <c r="AK92" s="25">
        <f si="89" t="shared"/>
        <v>2.6982318372690932E-3</v>
      </c>
      <c r="AL92" s="25">
        <f si="90" t="shared"/>
        <v>5.2104712047242648E-3</v>
      </c>
      <c r="AM92" s="25">
        <f si="91" t="shared"/>
        <v>6.0211269041035558E-3</v>
      </c>
      <c r="AN92" s="25">
        <f si="161" t="shared"/>
        <v>3.650949809250389E-3</v>
      </c>
      <c r="AO92" s="25">
        <f si="93" t="shared"/>
        <v>-3.9722472331894317E-5</v>
      </c>
      <c r="AP92" s="40">
        <f si="113" t="shared"/>
        <v>0</v>
      </c>
      <c r="AQ92" s="40">
        <f si="114" t="shared"/>
        <v>-0.13608815426998921</v>
      </c>
      <c r="AR92" s="25">
        <f si="94" t="shared"/>
        <v>-1.3904108024214226E-4</v>
      </c>
      <c r="AS92" s="25">
        <f si="95" t="shared"/>
        <v>1.7033384582865805E-3</v>
      </c>
      <c r="AT92" s="25">
        <f si="96" t="shared"/>
        <v>6.8740871906787272E-3</v>
      </c>
      <c r="AU92" s="28">
        <f si="97" t="shared"/>
        <v>0.86501377410469049</v>
      </c>
      <c r="AV92" s="28">
        <f si="98" t="shared"/>
        <v>0.94560290117861301</v>
      </c>
      <c r="AW92" s="40">
        <f si="99" t="shared"/>
        <v>0.97187060478200138</v>
      </c>
      <c r="AX92" s="25">
        <f si="100" t="shared"/>
        <v>6.8740871906787272E-3</v>
      </c>
      <c r="AY92" s="28">
        <f si="101" t="shared"/>
        <v>0.24144397562119591</v>
      </c>
      <c r="AZ92" s="25">
        <f si="102" t="shared"/>
        <v>5.2104712047242648E-3</v>
      </c>
      <c r="BA92" s="25">
        <f si="103" t="shared"/>
        <v>3.4526911802200914E-3</v>
      </c>
      <c r="BB92" s="25">
        <f si="119" t="shared"/>
        <v>0.32992895204262179</v>
      </c>
      <c r="BC92" s="25">
        <f si="120" t="shared"/>
        <v>-1.0850464372671776E-3</v>
      </c>
      <c r="BD92" s="25">
        <f si="121" t="shared"/>
        <v>-2.0127257595249455E-3</v>
      </c>
      <c r="BE92" s="39">
        <f si="162" t="shared"/>
        <v>1</v>
      </c>
      <c r="BG92" t="str">
        <f si="115" t="shared"/>
        <v/>
      </c>
      <c r="BH92" t="str">
        <f si="116" t="shared"/>
        <v/>
      </c>
      <c r="BI92" t="str">
        <f si="123" t="shared"/>
        <v/>
      </c>
      <c r="BJ92" t="str">
        <f si="117" t="shared"/>
        <v/>
      </c>
      <c r="BK92" s="25" t="str">
        <f si="124" t="shared"/>
        <v/>
      </c>
    </row>
    <row r="93" spans="1:63">
      <c r="A93" s="1">
        <v>42633</v>
      </c>
      <c r="B93" s="41">
        <f si="104" t="shared"/>
        <v>2</v>
      </c>
      <c r="C93">
        <v>3027.17</v>
      </c>
      <c r="D93">
        <v>3026.67</v>
      </c>
      <c r="E93">
        <v>3023.65</v>
      </c>
      <c r="F93">
        <v>3021.13</v>
      </c>
      <c r="G93">
        <v>3024.08</v>
      </c>
      <c r="H93">
        <v>3027.82</v>
      </c>
      <c r="I93">
        <v>3015.88</v>
      </c>
      <c r="J93">
        <v>930</v>
      </c>
      <c r="K93">
        <v>1104</v>
      </c>
      <c r="L93">
        <v>3024.04</v>
      </c>
      <c r="M93">
        <v>3023.1</v>
      </c>
      <c r="N93">
        <v>3021.76</v>
      </c>
      <c r="O93">
        <v>3024.51</v>
      </c>
      <c r="P93">
        <v>3017.31</v>
      </c>
      <c r="Q93">
        <v>1301</v>
      </c>
      <c r="R93">
        <v>1431</v>
      </c>
      <c r="S93">
        <f si="160" t="shared"/>
        <v>3068.5935000000004</v>
      </c>
      <c r="T93" t="str">
        <f si="157" t="shared"/>
        <v>熊</v>
      </c>
      <c r="U93">
        <f si="147" t="shared"/>
        <v>3027.82</v>
      </c>
      <c r="V93">
        <f si="148" t="shared"/>
        <v>3015.88</v>
      </c>
      <c r="W93" s="40">
        <f si="105" t="shared"/>
        <v>3.9512270741863947E-3</v>
      </c>
      <c r="X93">
        <f si="83" t="shared"/>
        <v>930</v>
      </c>
      <c r="Y93">
        <f si="84" t="shared"/>
        <v>1104</v>
      </c>
      <c r="AA93" s="25">
        <f si="85" t="shared"/>
        <v>3.9442779890128581E-3</v>
      </c>
      <c r="AB93" s="25">
        <f si="106" t="shared"/>
        <v>3.7005098535342214E-4</v>
      </c>
      <c r="AC93" s="25">
        <f si="107" t="shared"/>
        <v>-2.0034455373648388E-3</v>
      </c>
      <c r="AD93" s="25">
        <f si="108" t="shared"/>
        <v>1.9477815368215551E-3</v>
      </c>
      <c r="AE93" s="25">
        <f si="109" t="shared"/>
        <v>2.1469895160741457E-4</v>
      </c>
      <c r="AF93" s="25">
        <f si="110" t="shared"/>
        <v>-3.7365281225789676E-3</v>
      </c>
      <c r="AG93" s="25">
        <f si="86" t="shared"/>
        <v>-1.7887465857573735E-3</v>
      </c>
      <c r="AH93" s="25">
        <f si="111" t="shared"/>
        <v>-1.4186956004037996E-3</v>
      </c>
      <c r="AI93" s="25">
        <f si="87" t="shared"/>
        <v>-1.6518441225303146E-4</v>
      </c>
      <c r="AJ93" s="25">
        <f si="88" t="shared"/>
        <v>-1.1634788002553235E-3</v>
      </c>
      <c r="AK93" s="25">
        <f si="89" t="shared"/>
        <v>-1.997256091071035E-3</v>
      </c>
      <c r="AL93" s="25">
        <f si="90" t="shared"/>
        <v>-1.0212766845112489E-3</v>
      </c>
      <c r="AM93" s="25">
        <f si="91" t="shared"/>
        <v>3.9512270741863947E-3</v>
      </c>
      <c r="AN93" s="25">
        <f>LN(O93/P93)</f>
        <v>2.3833889153683048E-3</v>
      </c>
      <c r="AO93" s="25">
        <f si="93" t="shared"/>
        <v>-1.3227250782238621E-5</v>
      </c>
      <c r="AP93" s="40">
        <f si="113" t="shared"/>
        <v>0.94556113902846839</v>
      </c>
      <c r="AQ93" s="40">
        <f si="114" t="shared"/>
        <v>0.85175879396985144</v>
      </c>
      <c r="AR93" s="25">
        <f si="94" t="shared"/>
        <v>-3.1089077070196088E-4</v>
      </c>
      <c r="AS93" s="25">
        <f si="95" t="shared"/>
        <v>-7.5424265046388362E-4</v>
      </c>
      <c r="AT93" s="25">
        <f si="96" t="shared"/>
        <v>-1.7887465857573735E-3</v>
      </c>
      <c r="AU93" s="28">
        <f si="97" t="shared"/>
        <v>0.6867671691792111</v>
      </c>
      <c r="AV93" s="28">
        <f si="98" t="shared"/>
        <v>0.61805555555557001</v>
      </c>
      <c r="AW93" s="40">
        <f si="99" t="shared"/>
        <v>0.49246231155779585</v>
      </c>
      <c r="AX93" s="25">
        <f si="100" t="shared"/>
        <v>-1.7887465857573735E-3</v>
      </c>
      <c r="AY93" s="28">
        <f si="101" t="shared"/>
        <v>-0.19095477386932452</v>
      </c>
      <c r="AZ93" s="25">
        <f si="102" t="shared"/>
        <v>2.7152514380678477E-3</v>
      </c>
      <c r="BA93" s="25">
        <f si="103" t="shared"/>
        <v>1.4737371169447286E-3</v>
      </c>
      <c r="BB93" s="25">
        <f si="119" t="shared"/>
        <v>0.97187060478200138</v>
      </c>
      <c r="BC93" s="25">
        <f si="120" t="shared"/>
        <v>1.7033384582865805E-3</v>
      </c>
      <c r="BD93" s="25">
        <f si="121" t="shared"/>
        <v>6.8740871906787272E-3</v>
      </c>
      <c r="BE93" s="39">
        <f ref="BE93" si="163" t="shared">IF(AS92&lt;0,1,0)</f>
        <v>0</v>
      </c>
      <c r="BG93">
        <f si="115" t="shared"/>
        <v>0</v>
      </c>
      <c r="BH93" t="str">
        <f si="116" t="shared"/>
        <v/>
      </c>
      <c r="BI93" t="str">
        <f si="123" t="shared"/>
        <v/>
      </c>
      <c r="BJ93" t="str">
        <f si="117" t="shared"/>
        <v/>
      </c>
      <c r="BK93" s="25" t="str">
        <f si="124" t="shared"/>
        <v/>
      </c>
    </row>
    <row r="94" spans="1:63">
      <c r="A94" s="1">
        <v>42634</v>
      </c>
      <c r="B94" s="41">
        <f si="104" t="shared"/>
        <v>3</v>
      </c>
      <c r="C94">
        <v>3021.58</v>
      </c>
      <c r="D94">
        <v>3020.58</v>
      </c>
      <c r="E94">
        <v>3019.14</v>
      </c>
      <c r="F94">
        <v>3018.59</v>
      </c>
      <c r="G94">
        <v>3021.84</v>
      </c>
      <c r="H94">
        <v>3027.49</v>
      </c>
      <c r="I94">
        <v>3017.54</v>
      </c>
      <c r="J94">
        <v>952</v>
      </c>
      <c r="K94">
        <v>939</v>
      </c>
      <c r="L94">
        <v>3021.84</v>
      </c>
      <c r="M94">
        <v>3022.88</v>
      </c>
      <c r="N94">
        <v>3025.87</v>
      </c>
      <c r="O94">
        <v>3032.45</v>
      </c>
      <c r="P94">
        <v>3021.84</v>
      </c>
      <c r="Q94">
        <v>1402</v>
      </c>
      <c r="R94">
        <v>1301</v>
      </c>
      <c r="S94">
        <f si="160" t="shared"/>
        <v>3064.2764999999999</v>
      </c>
      <c r="T94" t="str">
        <f si="157" t="shared"/>
        <v>熊</v>
      </c>
      <c r="U94">
        <f si="147" t="shared"/>
        <v>3032.45</v>
      </c>
      <c r="V94">
        <f si="148" t="shared"/>
        <v>3017.54</v>
      </c>
      <c r="W94" s="40">
        <f si="105" t="shared"/>
        <v>4.9289437456547201E-3</v>
      </c>
      <c r="X94">
        <f si="83" t="shared"/>
        <v>1402</v>
      </c>
      <c r="Y94">
        <f si="84" t="shared"/>
        <v>939</v>
      </c>
      <c r="AA94" s="25">
        <f si="85" t="shared"/>
        <v>4.93450446455161E-3</v>
      </c>
      <c r="AB94" s="25">
        <f si="106" t="shared"/>
        <v>-5.956970815920347E-5</v>
      </c>
      <c r="AC94" s="25">
        <f si="107" t="shared"/>
        <v>-2.1722202152850171E-3</v>
      </c>
      <c r="AD94" s="25">
        <f si="108" t="shared"/>
        <v>2.7567235303698093E-3</v>
      </c>
      <c r="AE94" s="25">
        <f si="109" t="shared"/>
        <v>3.5910002695640872E-3</v>
      </c>
      <c r="AF94" s="25">
        <f si="110" t="shared"/>
        <v>-1.3379434760906733E-3</v>
      </c>
      <c r="AG94" s="25">
        <f si="86" t="shared"/>
        <v>1.4187800542789493E-3</v>
      </c>
      <c r="AH94" s="25">
        <f si="111" t="shared"/>
        <v>1.3592103461197813E-3</v>
      </c>
      <c r="AI94" s="25">
        <f si="87" t="shared"/>
        <v>-3.3100745731011715E-4</v>
      </c>
      <c r="AJ94" s="25">
        <f si="88" t="shared"/>
        <v>-8.0785076371686388E-4</v>
      </c>
      <c r="AK94" s="25">
        <f si="89" t="shared"/>
        <v>-9.9003844071513122E-4</v>
      </c>
      <c r="AL94" s="25">
        <f si="90" t="shared"/>
        <v>8.6043995009746758E-5</v>
      </c>
      <c r="AM94" s="25">
        <f si="91" t="shared"/>
        <v>3.2919634760115082E-3</v>
      </c>
      <c r="AN94" s="25">
        <f ref="AN94" si="164" t="shared">LN(O94/P94)</f>
        <v>3.5049562745544456E-3</v>
      </c>
      <c r="AO94" s="25">
        <f si="93" t="shared"/>
        <v>0</v>
      </c>
      <c r="AP94" s="40">
        <f si="113" t="shared"/>
        <v>0.40603015075377263</v>
      </c>
      <c r="AQ94" s="40">
        <f si="114" t="shared"/>
        <v>0.42412060301510873</v>
      </c>
      <c r="AR94" s="25">
        <f si="94" t="shared"/>
        <v>3.4410196345296604E-4</v>
      </c>
      <c r="AS94" s="25">
        <f si="95" t="shared"/>
        <v>1.3327360592693906E-3</v>
      </c>
      <c r="AT94" s="25">
        <f si="96" t="shared"/>
        <v>1.4187800542789493E-3</v>
      </c>
      <c r="AU94" s="28">
        <f si="97" t="shared"/>
        <v>0.43216080402012669</v>
      </c>
      <c r="AV94" s="28">
        <f si="98" t="shared"/>
        <v>0.37983034872760318</v>
      </c>
      <c r="AW94" s="40">
        <f si="99" t="shared"/>
        <v>0.5586854460093903</v>
      </c>
      <c r="AX94" s="25">
        <f si="100" t="shared"/>
        <v>1.4187800542789493E-3</v>
      </c>
      <c r="AY94" s="28">
        <f si="101" t="shared"/>
        <v>0.27028839704894597</v>
      </c>
      <c r="AZ94" s="25">
        <f si="102" t="shared"/>
        <v>1.4239874711004768E-3</v>
      </c>
      <c r="BA94" s="25">
        <f si="103" t="shared"/>
        <v>1.3327360592693906E-3</v>
      </c>
      <c r="BB94" s="25">
        <f si="119" t="shared"/>
        <v>0.49246231155779585</v>
      </c>
      <c r="BC94" s="25">
        <f si="120" t="shared"/>
        <v>-7.5424265046388362E-4</v>
      </c>
      <c r="BD94" s="25">
        <f si="121" t="shared"/>
        <v>-1.7887465857573735E-3</v>
      </c>
      <c r="BE94" s="39">
        <f ref="BE94" si="165" t="shared">IF(AS93&lt;0,1,0)</f>
        <v>1</v>
      </c>
      <c r="BG94" t="str">
        <f si="115" t="shared"/>
        <v/>
      </c>
      <c r="BH94">
        <f si="116" t="shared"/>
        <v>0.5</v>
      </c>
      <c r="BI94" t="str">
        <f si="123" t="shared"/>
        <v/>
      </c>
      <c r="BJ94" t="str">
        <f si="117" t="shared"/>
        <v/>
      </c>
      <c r="BK94" s="25">
        <f si="124" t="shared"/>
        <v>6.6636802963469528E-4</v>
      </c>
    </row>
    <row r="95" spans="1:63">
      <c r="A95" s="1">
        <v>42635</v>
      </c>
      <c r="B95" s="41">
        <f si="104" t="shared"/>
        <v>4</v>
      </c>
      <c r="C95">
        <v>3038.42</v>
      </c>
      <c r="D95">
        <v>3041.38</v>
      </c>
      <c r="E95">
        <v>3038.11</v>
      </c>
      <c r="F95">
        <v>3035.91</v>
      </c>
      <c r="G95">
        <v>3048.61</v>
      </c>
      <c r="H95">
        <v>3054.44</v>
      </c>
      <c r="I95">
        <v>3035.07</v>
      </c>
      <c r="J95">
        <v>1056</v>
      </c>
      <c r="K95">
        <v>941</v>
      </c>
      <c r="L95">
        <v>3048.96</v>
      </c>
      <c r="M95">
        <v>3048.73</v>
      </c>
      <c r="N95">
        <v>3042.31</v>
      </c>
      <c r="O95">
        <v>3050.37</v>
      </c>
      <c r="P95">
        <v>3039.17</v>
      </c>
      <c r="Q95">
        <v>1303</v>
      </c>
      <c r="R95">
        <v>1430</v>
      </c>
      <c r="S95">
        <f si="160" t="shared"/>
        <v>3061.3300000000004</v>
      </c>
      <c r="T95" t="str">
        <f si="157" t="shared"/>
        <v>熊</v>
      </c>
      <c r="U95">
        <f si="147" t="shared"/>
        <v>3054.44</v>
      </c>
      <c r="V95">
        <f si="148" t="shared"/>
        <v>3035.07</v>
      </c>
      <c r="W95" s="40">
        <f si="105" t="shared"/>
        <v>6.3617812694060178E-3</v>
      </c>
      <c r="X95">
        <f si="83" t="shared"/>
        <v>1056</v>
      </c>
      <c r="Y95">
        <f si="84" t="shared"/>
        <v>941</v>
      </c>
      <c r="AA95" s="25">
        <f si="85" t="shared"/>
        <v>6.3750238610856599E-3</v>
      </c>
      <c r="AB95" s="25">
        <f si="106" t="shared"/>
        <v>4.1389900273288314E-3</v>
      </c>
      <c r="AC95" s="25">
        <f si="107" t="shared"/>
        <v>-3.9791744799634694E-3</v>
      </c>
      <c r="AD95" s="25">
        <f si="108" t="shared"/>
        <v>2.3826067894425012E-3</v>
      </c>
      <c r="AE95" s="25">
        <f si="109" t="shared"/>
        <v>5.2586262992876838E-3</v>
      </c>
      <c r="AF95" s="25">
        <f si="110" t="shared"/>
        <v>-1.1031549701183585E-3</v>
      </c>
      <c r="AG95" s="25">
        <f si="86" t="shared"/>
        <v>1.279451819324307E-3</v>
      </c>
      <c r="AH95" s="25">
        <f si="111" t="shared"/>
        <v>5.4184418466530666E-3</v>
      </c>
      <c r="AI95" s="25">
        <f si="87" t="shared"/>
        <v>9.7371631759940425E-4</v>
      </c>
      <c r="AJ95" s="25">
        <f si="88" t="shared"/>
        <v>-1.0203191633020284E-4</v>
      </c>
      <c r="AK95" s="25">
        <f si="89" t="shared"/>
        <v>-8.2642864080735698E-4</v>
      </c>
      <c r="AL95" s="25">
        <f si="90" t="shared"/>
        <v>3.3481055683957498E-3</v>
      </c>
      <c r="AM95" s="25">
        <f si="91" t="shared"/>
        <v>6.3617812694060178E-3</v>
      </c>
      <c r="AN95" s="25">
        <f ref="AN95" si="166" t="shared">LN(O95/P95)</f>
        <v>3.6784429132172471E-3</v>
      </c>
      <c r="AO95" s="25">
        <f si="93" t="shared"/>
        <v>1.1479983022229193E-4</v>
      </c>
      <c r="AP95" s="40">
        <f si="113" t="shared"/>
        <v>0.17294785751161218</v>
      </c>
      <c r="AQ95" s="40">
        <f si="114" t="shared"/>
        <v>-0.47496128033042462</v>
      </c>
      <c r="AR95" s="25">
        <f si="94" t="shared"/>
        <v>-7.5438403759149289E-5</v>
      </c>
      <c r="AS95" s="25">
        <f si="95" t="shared"/>
        <v>-2.1834535792937928E-3</v>
      </c>
      <c r="AT95" s="25">
        <f si="96" t="shared"/>
        <v>1.279451819324307E-3</v>
      </c>
      <c r="AU95" s="28">
        <f si="97" t="shared"/>
        <v>0.69901910170366754</v>
      </c>
      <c r="AV95" s="28">
        <f si="98" t="shared"/>
        <v>0.28035714285713603</v>
      </c>
      <c r="AW95" s="40">
        <f si="99" t="shared"/>
        <v>0.37377387712957266</v>
      </c>
      <c r="AX95" s="25">
        <f si="100" t="shared"/>
        <v>1.279451819324307E-3</v>
      </c>
      <c r="AY95" s="28">
        <f si="101" t="shared"/>
        <v>-0.34331440371709493</v>
      </c>
      <c r="AZ95" s="25">
        <f si="102" t="shared"/>
        <v>4.4512605385141225E-3</v>
      </c>
      <c r="BA95" s="25">
        <f si="103" t="shared"/>
        <v>1.0326434614695767E-3</v>
      </c>
      <c r="BB95" s="25">
        <f si="119" t="shared"/>
        <v>0.5586854460093903</v>
      </c>
      <c r="BC95" s="25">
        <f si="120" t="shared"/>
        <v>1.3327360592693906E-3</v>
      </c>
      <c r="BD95" s="25">
        <f si="121" t="shared"/>
        <v>1.4187800542789493E-3</v>
      </c>
      <c r="BE95" s="39">
        <f ref="BE95" si="167" t="shared">IF(AS94&lt;0,1,0)</f>
        <v>0</v>
      </c>
      <c r="BG95" t="str">
        <f si="115" t="shared"/>
        <v/>
      </c>
      <c r="BH95" t="str">
        <f si="116" t="shared"/>
        <v/>
      </c>
      <c r="BI95">
        <f si="123" t="shared"/>
        <v>0</v>
      </c>
      <c r="BJ95" t="str">
        <f si="117" t="shared"/>
        <v/>
      </c>
      <c r="BK95" s="25" t="str">
        <f si="124" t="shared"/>
        <v/>
      </c>
    </row>
    <row r="96" spans="1:63">
      <c r="A96" s="1">
        <v>42636</v>
      </c>
      <c r="B96" s="41">
        <f si="104" t="shared"/>
        <v>5</v>
      </c>
      <c r="C96">
        <v>3044.78</v>
      </c>
      <c r="D96">
        <v>3045.97</v>
      </c>
      <c r="E96">
        <v>3044.82</v>
      </c>
      <c r="F96">
        <v>3044.56</v>
      </c>
      <c r="G96">
        <v>3039.62</v>
      </c>
      <c r="H96">
        <v>3046.8</v>
      </c>
      <c r="I96">
        <v>3034.93</v>
      </c>
      <c r="J96">
        <v>1008</v>
      </c>
      <c r="K96">
        <v>1053</v>
      </c>
      <c r="L96">
        <v>3040.09</v>
      </c>
      <c r="M96">
        <v>3039.3</v>
      </c>
      <c r="N96">
        <v>3033.9</v>
      </c>
      <c r="O96">
        <v>3040.61</v>
      </c>
      <c r="P96">
        <v>3032.8</v>
      </c>
      <c r="Q96">
        <v>1400</v>
      </c>
      <c r="R96">
        <v>1458</v>
      </c>
      <c r="S96">
        <f si="160" t="shared"/>
        <v>3058.96</v>
      </c>
      <c r="T96" t="str">
        <f si="157" t="shared"/>
        <v>熊</v>
      </c>
      <c r="U96">
        <f si="147" t="shared"/>
        <v>3046.8</v>
      </c>
      <c r="V96">
        <f si="148" t="shared"/>
        <v>3032.8</v>
      </c>
      <c r="W96" s="40">
        <f si="105" t="shared"/>
        <v>4.6055742965080632E-3</v>
      </c>
      <c r="X96">
        <f si="83" t="shared"/>
        <v>1008</v>
      </c>
      <c r="Y96">
        <f si="84" t="shared"/>
        <v>1458</v>
      </c>
      <c r="AA96" s="25">
        <f si="85" t="shared"/>
        <v>4.5980333554476839E-3</v>
      </c>
      <c r="AB96" s="25">
        <f si="106" t="shared"/>
        <v>8.1155367690187137E-4</v>
      </c>
      <c r="AC96" s="25">
        <f si="107" t="shared"/>
        <v>-4.2429389223986565E-3</v>
      </c>
      <c r="AD96" s="25">
        <f si="108" t="shared"/>
        <v>3.6263537410926265E-4</v>
      </c>
      <c r="AE96" s="25">
        <f si="109" t="shared"/>
        <v>6.6321055425398777E-4</v>
      </c>
      <c r="AF96" s="25">
        <f si="110" t="shared"/>
        <v>-3.9423637422540342E-3</v>
      </c>
      <c r="AG96" s="25">
        <f si="86" t="shared"/>
        <v>-3.5797283681446995E-3</v>
      </c>
      <c r="AH96" s="25">
        <f si="111" t="shared"/>
        <v>-2.7681746912429821E-3</v>
      </c>
      <c r="AI96" s="25">
        <f si="87" t="shared"/>
        <v>3.9075647995447978E-4</v>
      </c>
      <c r="AJ96" s="25">
        <f si="88" t="shared"/>
        <v>1.3137151865676366E-5</v>
      </c>
      <c r="AK96" s="25">
        <f si="89" t="shared"/>
        <v>-7.2257420375909195E-5</v>
      </c>
      <c r="AL96" s="25">
        <f si="90" t="shared"/>
        <v>-1.6961413572629256E-3</v>
      </c>
      <c r="AM96" s="25">
        <f si="91" t="shared"/>
        <v>3.9034995214302752E-3</v>
      </c>
      <c r="AN96" s="25">
        <f ref="AN96" si="168" t="shared">LN(O96/P96)</f>
        <v>2.5718679637764612E-3</v>
      </c>
      <c r="AO96" s="25">
        <f si="93" t="shared"/>
        <v>1.5461263808187796E-4</v>
      </c>
      <c r="AP96" s="40">
        <f si="113" t="shared"/>
        <v>0.82982308340354483</v>
      </c>
      <c r="AQ96" s="40">
        <f si="114" t="shared"/>
        <v>0.62173546756528175</v>
      </c>
      <c r="AR96" s="25">
        <f si="94" t="shared"/>
        <v>-2.59894497456696E-4</v>
      </c>
      <c r="AS96" s="25">
        <f si="95" t="shared"/>
        <v>-2.038199648963701E-3</v>
      </c>
      <c r="AT96" s="25">
        <f si="96" t="shared"/>
        <v>-3.5797283681446995E-3</v>
      </c>
      <c r="AU96" s="28">
        <f si="97" t="shared"/>
        <v>0.39511373209771844</v>
      </c>
      <c r="AV96" s="28">
        <f si="98" t="shared"/>
        <v>0.14084507042252456</v>
      </c>
      <c r="AW96" s="40">
        <f si="99" t="shared"/>
        <v>7.8571428571422075E-2</v>
      </c>
      <c r="AX96" s="25">
        <f si="100" t="shared"/>
        <v>-3.5797283681446995E-3</v>
      </c>
      <c r="AY96" s="28">
        <f si="101" t="shared"/>
        <v>-0.44214285714286106</v>
      </c>
      <c r="AZ96" s="25">
        <f si="102" t="shared"/>
        <v>1.5441476099134919E-3</v>
      </c>
      <c r="BA96" s="25">
        <f si="103" t="shared"/>
        <v>3.6263537410926265E-4</v>
      </c>
      <c r="BB96" s="25">
        <f si="119" t="shared"/>
        <v>0.37377387712957266</v>
      </c>
      <c r="BC96" s="25">
        <f si="120" t="shared"/>
        <v>-2.1834535792937928E-3</v>
      </c>
      <c r="BD96" s="25">
        <f si="121" t="shared"/>
        <v>1.279451819324307E-3</v>
      </c>
      <c r="BE96" s="39">
        <f ref="BE96" si="169" t="shared">IF(AS95&lt;0,1,0)</f>
        <v>1</v>
      </c>
      <c r="BG96" t="str">
        <f si="115" t="shared"/>
        <v/>
      </c>
      <c r="BH96" t="str">
        <f si="116" t="shared"/>
        <v/>
      </c>
      <c r="BI96" t="str">
        <f si="123" t="shared"/>
        <v/>
      </c>
      <c r="BJ96">
        <f si="117" t="shared"/>
        <v>1</v>
      </c>
      <c r="BK96" s="25">
        <f si="124" t="shared"/>
        <v>-2.038199648963701E-3</v>
      </c>
    </row>
    <row r="97" spans="1:63">
      <c r="A97" s="1">
        <v>42639</v>
      </c>
      <c r="B97" s="41">
        <f si="104" t="shared"/>
        <v>1</v>
      </c>
      <c r="C97">
        <v>3028.24</v>
      </c>
      <c r="D97">
        <v>3024.54</v>
      </c>
      <c r="E97">
        <v>3021.66</v>
      </c>
      <c r="F97">
        <v>3021.91</v>
      </c>
      <c r="G97">
        <v>3012.34</v>
      </c>
      <c r="H97">
        <v>3028.24</v>
      </c>
      <c r="I97">
        <v>3007.35</v>
      </c>
      <c r="J97">
        <v>930</v>
      </c>
      <c r="K97">
        <v>1029</v>
      </c>
      <c r="L97">
        <v>3012.2</v>
      </c>
      <c r="M97">
        <v>3011.19</v>
      </c>
      <c r="N97">
        <v>2980.43</v>
      </c>
      <c r="O97">
        <v>3013.83</v>
      </c>
      <c r="P97">
        <v>2980.12</v>
      </c>
      <c r="Q97">
        <v>1303</v>
      </c>
      <c r="R97">
        <v>1458</v>
      </c>
      <c r="S97">
        <f si="160" t="shared"/>
        <v>3056.3609999999999</v>
      </c>
      <c r="T97" t="str">
        <f si="157" t="shared"/>
        <v>熊</v>
      </c>
      <c r="U97">
        <f si="147" t="shared"/>
        <v>3028.24</v>
      </c>
      <c r="V97">
        <f si="148" t="shared"/>
        <v>2980.12</v>
      </c>
      <c r="W97" s="40">
        <f si="105" t="shared"/>
        <v>1.6018024509120005E-2</v>
      </c>
      <c r="X97">
        <f si="83" t="shared"/>
        <v>930</v>
      </c>
      <c r="Y97">
        <f si="84" t="shared"/>
        <v>1458</v>
      </c>
      <c r="AA97" s="25">
        <f si="85" t="shared"/>
        <v>1.5890418196708285E-2</v>
      </c>
      <c r="AB97" s="25">
        <f si="106" t="shared"/>
        <v>-1.8673279220410991E-3</v>
      </c>
      <c r="AC97" s="25">
        <f si="107" t="shared"/>
        <v>-1.5914007262295558E-2</v>
      </c>
      <c r="AD97" s="25">
        <f si="108" t="shared"/>
        <v>1.0401724682425287E-4</v>
      </c>
      <c r="AE97" s="25">
        <f si="109" t="shared"/>
        <v>0</v>
      </c>
      <c r="AF97" s="25">
        <f si="110" t="shared"/>
        <v>-1.6018024509119995E-2</v>
      </c>
      <c r="AG97" s="25">
        <f si="86" t="shared"/>
        <v>-1.5914007262295558E-2</v>
      </c>
      <c r="AH97" s="25">
        <f si="111" t="shared"/>
        <v>-1.7781335184336725E-2</v>
      </c>
      <c r="AI97" s="25">
        <f si="87" t="shared"/>
        <v>-1.2225788681780275E-3</v>
      </c>
      <c r="AJ97" s="25">
        <f si="88" t="shared"/>
        <v>-2.1752434237061451E-3</v>
      </c>
      <c r="AK97" s="25">
        <f si="89" t="shared"/>
        <v>-2.0925108665775954E-3</v>
      </c>
      <c r="AL97" s="25">
        <f si="90" t="shared"/>
        <v>-5.2644072989719258E-3</v>
      </c>
      <c r="AM97" s="25">
        <f si="91" t="shared"/>
        <v>6.9223003608948185E-3</v>
      </c>
      <c r="AN97" s="25">
        <f ref="AN97" si="170" t="shared">LN(O97/P97)</f>
        <v>1.1248127000068791E-2</v>
      </c>
      <c r="AO97" s="25">
        <f si="93" t="shared"/>
        <v>-4.6476577473352069E-5</v>
      </c>
      <c r="AP97" s="40">
        <f si="113" t="shared"/>
        <v>1</v>
      </c>
      <c r="AQ97" s="40">
        <f si="114" t="shared"/>
        <v>1.2709430349449662</v>
      </c>
      <c r="AR97" s="25">
        <f si="94" t="shared"/>
        <v>-3.353593273772814E-4</v>
      </c>
      <c r="AS97" s="25">
        <f si="95" t="shared"/>
        <v>-1.0603123385850434E-2</v>
      </c>
      <c r="AT97" s="25">
        <f si="96" t="shared"/>
        <v>-1.5914007262295558E-2</v>
      </c>
      <c r="AU97" s="28">
        <f si="97" t="shared"/>
        <v>0.23887027285783949</v>
      </c>
      <c r="AV97" s="28">
        <f si="98" t="shared"/>
        <v>9.1960842479959989E-3</v>
      </c>
      <c r="AW97" s="40">
        <f si="99" t="shared"/>
        <v>6.4422277639224054E-3</v>
      </c>
      <c r="AX97" s="25">
        <f si="100" t="shared"/>
        <v>-1.5914007262295558E-2</v>
      </c>
      <c r="AY97" s="28">
        <f si="101" t="shared"/>
        <v>-0.66022443890274429</v>
      </c>
      <c r="AZ97" s="25">
        <f si="102" t="shared"/>
        <v>1.657893061922899E-3</v>
      </c>
      <c r="BA97" s="25">
        <f si="103" t="shared"/>
        <v>1.0401724682425287E-4</v>
      </c>
      <c r="BB97" s="25">
        <f si="119" t="shared"/>
        <v>7.8571428571422075E-2</v>
      </c>
      <c r="BC97" s="25">
        <f si="120" t="shared"/>
        <v>-2.038199648963701E-3</v>
      </c>
      <c r="BD97" s="25">
        <f si="121" t="shared"/>
        <v>-3.5797283681446995E-3</v>
      </c>
      <c r="BE97" s="39">
        <f ref="BE97" si="171" t="shared">IF(AS96&lt;0,1,0)</f>
        <v>1</v>
      </c>
      <c r="BG97" t="str">
        <f si="115" t="shared"/>
        <v/>
      </c>
      <c r="BH97" t="str">
        <f si="116" t="shared"/>
        <v/>
      </c>
      <c r="BI97" t="str">
        <f si="123" t="shared"/>
        <v/>
      </c>
      <c r="BJ97" t="str">
        <f si="117" t="shared"/>
        <v/>
      </c>
      <c r="BK97" s="25" t="str">
        <f si="124" t="shared"/>
        <v/>
      </c>
    </row>
    <row r="98" spans="1:63">
      <c r="A98" s="1">
        <v>42640</v>
      </c>
      <c r="B98" s="41">
        <f si="104" t="shared"/>
        <v>2</v>
      </c>
      <c r="C98">
        <v>2974.59</v>
      </c>
      <c r="D98">
        <v>2976.54</v>
      </c>
      <c r="E98">
        <v>2981.64</v>
      </c>
      <c r="F98">
        <v>2983.06</v>
      </c>
      <c r="G98">
        <v>2975.92</v>
      </c>
      <c r="H98">
        <v>2987.86</v>
      </c>
      <c r="I98">
        <v>2973.63</v>
      </c>
      <c r="J98">
        <v>1004</v>
      </c>
      <c r="K98">
        <v>930</v>
      </c>
      <c r="L98">
        <v>2975.3</v>
      </c>
      <c r="M98">
        <v>2977.52</v>
      </c>
      <c r="N98">
        <v>2998.17</v>
      </c>
      <c r="O98">
        <v>2998.23</v>
      </c>
      <c r="P98">
        <v>2969.13</v>
      </c>
      <c r="Q98">
        <v>1500</v>
      </c>
      <c r="R98">
        <v>1409</v>
      </c>
      <c r="S98">
        <f si="160" t="shared"/>
        <v>3051.9660000000003</v>
      </c>
      <c r="T98" t="str">
        <f si="157" t="shared"/>
        <v>熊</v>
      </c>
      <c r="U98">
        <f si="147" t="shared"/>
        <v>2998.23</v>
      </c>
      <c r="V98">
        <f si="148" t="shared"/>
        <v>2969.13</v>
      </c>
      <c r="W98" s="40">
        <f si="105" t="shared"/>
        <v>9.7531339401063892E-3</v>
      </c>
      <c r="X98">
        <f si="83" t="shared"/>
        <v>1500</v>
      </c>
      <c r="Y98">
        <f si="84" t="shared"/>
        <v>1409</v>
      </c>
      <c r="AA98" s="25">
        <f si="85" t="shared"/>
        <v>9.7828608312405772E-3</v>
      </c>
      <c r="AB98" s="25">
        <f si="106" t="shared"/>
        <v>-1.9613710355950815E-3</v>
      </c>
      <c r="AC98" s="25">
        <f si="107" t="shared"/>
        <v>-2.0012007204971961E-5</v>
      </c>
      <c r="AD98" s="25">
        <f si="108" t="shared"/>
        <v>9.7331219329015381E-3</v>
      </c>
      <c r="AE98" s="25">
        <f si="109" t="shared"/>
        <v>7.9159001754541564E-3</v>
      </c>
      <c r="AF98" s="25">
        <f si="110" t="shared"/>
        <v>-1.8372337646523737E-3</v>
      </c>
      <c r="AG98" s="25">
        <f si="86" t="shared"/>
        <v>7.8958881682490486E-3</v>
      </c>
      <c r="AH98" s="25">
        <f si="111" t="shared"/>
        <v>5.934517132654013E-3</v>
      </c>
      <c r="AI98" s="25">
        <f si="87" t="shared"/>
        <v>6.5533774923014004E-4</v>
      </c>
      <c r="AJ98" s="25">
        <f si="88" t="shared"/>
        <v>2.3672703345340787E-3</v>
      </c>
      <c r="AK98" s="25">
        <f si="89" t="shared"/>
        <v>2.8434049353779061E-3</v>
      </c>
      <c r="AL98" s="25">
        <f si="90" t="shared"/>
        <v>4.4702051492984433E-4</v>
      </c>
      <c r="AM98" s="25">
        <f si="91" t="shared"/>
        <v>4.7739833585962836E-3</v>
      </c>
      <c r="AN98" s="25">
        <f ref="AN98" si="172" t="shared">LN(O98/P98)</f>
        <v>9.7531339401063892E-3</v>
      </c>
      <c r="AO98" s="25">
        <f si="93" t="shared"/>
        <v>-2.0836063941278462E-4</v>
      </c>
      <c r="AP98" s="40">
        <f si="113" t="shared"/>
        <v>6.7463106113846455E-2</v>
      </c>
      <c r="AQ98" s="40">
        <f si="114" t="shared"/>
        <v>0.47786366830637517</v>
      </c>
      <c r="AR98" s="25">
        <f si="94" t="shared"/>
        <v>7.4586501957660202E-4</v>
      </c>
      <c r="AS98" s="25">
        <f si="95" t="shared"/>
        <v>7.6572282927321721E-3</v>
      </c>
      <c r="AT98" s="25">
        <f si="96" t="shared"/>
        <v>7.8958881682490486E-3</v>
      </c>
      <c r="AU98" s="28">
        <f si="97" t="shared"/>
        <v>0.16092761770906258</v>
      </c>
      <c r="AV98" s="28">
        <f si="98" t="shared"/>
        <v>0.9979381443298988</v>
      </c>
      <c r="AW98" s="40">
        <f si="99" t="shared"/>
        <v>0.9979381443298988</v>
      </c>
      <c r="AX98" s="25">
        <f si="100" t="shared"/>
        <v>7.8958881682490486E-3</v>
      </c>
      <c r="AY98" s="28">
        <f si="101" t="shared"/>
        <v>0.78591065292096085</v>
      </c>
      <c r="AZ98" s="25">
        <f si="102" t="shared"/>
        <v>7.6980615780619958E-4</v>
      </c>
      <c r="BA98" s="25">
        <f si="103" t="shared"/>
        <v>9.7331219329015381E-3</v>
      </c>
      <c r="BB98" s="25">
        <f si="119" t="shared"/>
        <v>6.4422277639224054E-3</v>
      </c>
      <c r="BC98" s="25">
        <f si="120" t="shared"/>
        <v>-1.0603123385850434E-2</v>
      </c>
      <c r="BD98" s="25">
        <f si="121" t="shared"/>
        <v>-1.5914007262295558E-2</v>
      </c>
      <c r="BE98" s="39">
        <f ref="BE98" si="173" t="shared">IF(AS97&lt;0,1,0)</f>
        <v>1</v>
      </c>
      <c r="BG98">
        <f si="115" t="shared"/>
        <v>1</v>
      </c>
      <c r="BH98" t="str">
        <f si="116" t="shared"/>
        <v/>
      </c>
      <c r="BI98" t="str">
        <f si="123" t="shared"/>
        <v/>
      </c>
      <c r="BJ98" t="str">
        <f si="117" t="shared"/>
        <v/>
      </c>
      <c r="BK98" s="25">
        <f si="124" t="shared"/>
        <v>7.6572282927321721E-3</v>
      </c>
    </row>
    <row r="99" spans="1:63">
      <c r="A99" s="1">
        <v>42641</v>
      </c>
      <c r="B99" s="41">
        <f si="104" t="shared"/>
        <v>3</v>
      </c>
      <c r="C99">
        <v>3000.7</v>
      </c>
      <c r="D99">
        <v>2994.25</v>
      </c>
      <c r="E99">
        <v>2991.82</v>
      </c>
      <c r="F99">
        <v>2992.45</v>
      </c>
      <c r="G99">
        <v>2989.7</v>
      </c>
      <c r="H99">
        <v>3000.7</v>
      </c>
      <c r="I99">
        <v>2987.49</v>
      </c>
      <c r="J99">
        <v>930</v>
      </c>
      <c r="K99">
        <v>945</v>
      </c>
      <c r="L99">
        <v>2989.92</v>
      </c>
      <c r="M99">
        <v>2987.63</v>
      </c>
      <c r="N99">
        <v>2987.86</v>
      </c>
      <c r="O99">
        <v>2994.82</v>
      </c>
      <c r="P99">
        <v>2984.32</v>
      </c>
      <c r="Q99">
        <v>1353</v>
      </c>
      <c r="R99">
        <v>1445</v>
      </c>
      <c r="S99">
        <f si="160" t="shared"/>
        <v>3048.3590000000004</v>
      </c>
      <c r="T99" t="str">
        <f si="157" t="shared"/>
        <v>熊</v>
      </c>
      <c r="U99">
        <f si="147" t="shared"/>
        <v>3000.7</v>
      </c>
      <c r="V99">
        <f si="148" t="shared"/>
        <v>2984.32</v>
      </c>
      <c r="W99" s="40">
        <f si="105" t="shared"/>
        <v>5.4736795856902051E-3</v>
      </c>
      <c r="X99">
        <f si="83" t="shared"/>
        <v>930</v>
      </c>
      <c r="Y99">
        <f si="84" t="shared"/>
        <v>1445</v>
      </c>
      <c r="AA99" s="25">
        <f si="85" t="shared"/>
        <v>5.4587262971972058E-3</v>
      </c>
      <c r="AB99" s="25">
        <f si="106" t="shared"/>
        <v>8.434922410398781E-4</v>
      </c>
      <c r="AC99" s="25">
        <f si="107" t="shared"/>
        <v>-4.2881826935691767E-3</v>
      </c>
      <c r="AD99" s="25">
        <f si="108" t="shared"/>
        <v>1.185496892121008E-3</v>
      </c>
      <c r="AE99" s="25">
        <f si="109" t="shared"/>
        <v>0</v>
      </c>
      <c r="AF99" s="25">
        <f si="110" t="shared"/>
        <v>-5.4736795856902484E-3</v>
      </c>
      <c r="AG99" s="25">
        <f si="86" t="shared"/>
        <v>-4.2881826935691767E-3</v>
      </c>
      <c r="AH99" s="25">
        <f si="111" t="shared"/>
        <v>-3.4446904525292834E-3</v>
      </c>
      <c r="AI99" s="25">
        <f si="87" t="shared"/>
        <v>-2.1518119379754326E-3</v>
      </c>
      <c r="AJ99" s="25">
        <f si="88" t="shared"/>
        <v>-2.963696908742354E-3</v>
      </c>
      <c r="AK99" s="25">
        <f si="89" t="shared"/>
        <v>-2.7531449108120134E-3</v>
      </c>
      <c r="AL99" s="25">
        <f si="90" t="shared"/>
        <v>-3.672546862857604E-3</v>
      </c>
      <c r="AM99" s="25">
        <f si="91" t="shared"/>
        <v>4.4120248117624408E-3</v>
      </c>
      <c r="AN99" s="25">
        <f ref="AN99:AN101" si="174" t="shared">LN(O99/P99)</f>
        <v>3.5122143966160322E-3</v>
      </c>
      <c r="AO99" s="25">
        <f si="93" t="shared"/>
        <v>7.3583271211053144E-5</v>
      </c>
      <c r="AP99" s="40">
        <f si="113" t="shared"/>
        <v>1</v>
      </c>
      <c r="AQ99" s="40">
        <f si="114" t="shared"/>
        <v>0.80847842543529613</v>
      </c>
      <c r="AR99" s="25">
        <f si="94" t="shared"/>
        <v>-7.6620023656212468E-4</v>
      </c>
      <c r="AS99" s="25">
        <f si="95" t="shared"/>
        <v>-6.8921910192267974E-4</v>
      </c>
      <c r="AT99" s="25">
        <f si="96" t="shared"/>
        <v>-4.2881826935691767E-3</v>
      </c>
      <c r="AU99" s="28">
        <f si="97" t="shared"/>
        <v>0.16729750189250797</v>
      </c>
      <c r="AV99" s="28">
        <f si="98" t="shared"/>
        <v>0.33714285714285369</v>
      </c>
      <c r="AW99" s="40">
        <f si="99" t="shared"/>
        <v>0.21611721611721846</v>
      </c>
      <c r="AX99" s="25">
        <f si="100" t="shared"/>
        <v>-4.2881826935691767E-3</v>
      </c>
      <c r="AY99" s="28">
        <f si="101" t="shared"/>
        <v>-0.12576312576312509</v>
      </c>
      <c r="AZ99" s="25">
        <f si="102" t="shared"/>
        <v>7.3947794890497054E-4</v>
      </c>
      <c r="BA99" s="25">
        <f si="103" t="shared"/>
        <v>1.185496892121008E-3</v>
      </c>
      <c r="BB99" s="25">
        <f si="119" t="shared"/>
        <v>0.9979381443298988</v>
      </c>
      <c r="BC99" s="25">
        <f si="120" t="shared"/>
        <v>7.6572282927321721E-3</v>
      </c>
      <c r="BD99" s="25">
        <f si="121" t="shared"/>
        <v>7.8958881682490486E-3</v>
      </c>
      <c r="BE99" s="39">
        <f ref="BE99:BE101" si="175" t="shared">IF(AS98&lt;0,1,0)</f>
        <v>0</v>
      </c>
      <c r="BG99" t="str">
        <f si="115" t="shared"/>
        <v/>
      </c>
      <c r="BH99">
        <f si="116" t="shared"/>
        <v>0</v>
      </c>
      <c r="BI99" t="str">
        <f si="123" t="shared"/>
        <v/>
      </c>
      <c r="BJ99" t="str">
        <f si="117" t="shared"/>
        <v/>
      </c>
      <c r="BK99" s="25" t="str">
        <f si="124" t="shared"/>
        <v/>
      </c>
    </row>
    <row r="100" spans="1:63">
      <c r="A100" s="1">
        <v>42642</v>
      </c>
      <c r="B100" s="41">
        <f si="104" t="shared"/>
        <v>4</v>
      </c>
      <c r="C100">
        <v>2992.17</v>
      </c>
      <c r="D100">
        <v>2995.68</v>
      </c>
      <c r="E100">
        <v>2996.79</v>
      </c>
      <c r="F100">
        <v>2996.15</v>
      </c>
      <c r="G100">
        <v>3004.64</v>
      </c>
      <c r="H100">
        <v>3009.2</v>
      </c>
      <c r="I100">
        <v>2991.91</v>
      </c>
      <c r="J100">
        <v>1104</v>
      </c>
      <c r="K100">
        <v>931</v>
      </c>
      <c r="L100">
        <v>3005.19</v>
      </c>
      <c r="M100">
        <v>3003.79</v>
      </c>
      <c r="N100">
        <v>2998.48</v>
      </c>
      <c r="O100">
        <v>3005.77</v>
      </c>
      <c r="P100">
        <v>2996.42</v>
      </c>
      <c r="Q100">
        <v>1301</v>
      </c>
      <c r="R100">
        <v>1457</v>
      </c>
      <c r="S100">
        <f si="160" t="shared"/>
        <v>3044.2505000000006</v>
      </c>
      <c r="T100" t="str">
        <f si="157" t="shared"/>
        <v>熊</v>
      </c>
      <c r="U100">
        <f si="147" t="shared"/>
        <v>3009.2</v>
      </c>
      <c r="V100">
        <f si="148" t="shared"/>
        <v>2991.91</v>
      </c>
      <c r="W100" s="40">
        <f si="105" t="shared"/>
        <v>5.7622832580210264E-3</v>
      </c>
      <c r="X100">
        <f si="83" t="shared"/>
        <v>1104</v>
      </c>
      <c r="Y100">
        <f si="84" t="shared"/>
        <v>931</v>
      </c>
      <c r="AA100" s="25">
        <f si="85" t="shared"/>
        <v>5.7784149964741184E-3</v>
      </c>
      <c r="AB100" s="25">
        <f si="106" t="shared"/>
        <v>1.441464590071875E-3</v>
      </c>
      <c r="AC100" s="25">
        <f si="107" t="shared"/>
        <v>-3.5687691014140307E-3</v>
      </c>
      <c r="AD100" s="25">
        <f si="108" t="shared"/>
        <v>2.1935141566070079E-3</v>
      </c>
      <c r="AE100" s="25">
        <f si="109" t="shared"/>
        <v>5.6753860239722245E-3</v>
      </c>
      <c r="AF100" s="25">
        <f si="110" t="shared"/>
        <v>-8.6897234048978364E-5</v>
      </c>
      <c r="AG100" s="25">
        <f si="86" t="shared"/>
        <v>2.1066169225581453E-3</v>
      </c>
      <c r="AH100" s="25">
        <f si="111" t="shared"/>
        <v>3.5480815126298355E-3</v>
      </c>
      <c r="AI100" s="25">
        <f si="87" t="shared"/>
        <v>1.1723741917482127E-3</v>
      </c>
      <c r="AJ100" s="25">
        <f si="88" t="shared"/>
        <v>1.5428391294768217E-3</v>
      </c>
      <c r="AK100" s="25">
        <f si="89" t="shared"/>
        <v>1.3292544773919031E-3</v>
      </c>
      <c r="AL100" s="25">
        <f si="90" t="shared"/>
        <v>4.1588837978019108E-3</v>
      </c>
      <c r="AM100" s="25">
        <f si="91" t="shared"/>
        <v>5.7622832580210264E-3</v>
      </c>
      <c r="AN100" s="25">
        <f si="174" t="shared"/>
        <v>3.1155320184836559E-3</v>
      </c>
      <c r="AO100" s="25">
        <f si="93" t="shared"/>
        <v>1.830334640200608E-4</v>
      </c>
      <c r="AP100" s="40">
        <f si="113" t="shared"/>
        <v>1.5037593984975062E-2</v>
      </c>
      <c r="AQ100" s="40">
        <f si="114" t="shared"/>
        <v>-0.23423944476574526</v>
      </c>
      <c r="AR100" s="25">
        <f si="94" t="shared"/>
        <v>-4.659692744297767E-4</v>
      </c>
      <c r="AS100" s="25">
        <f si="95" t="shared"/>
        <v>-2.235300339263785E-3</v>
      </c>
      <c r="AT100" s="25">
        <f si="96" t="shared"/>
        <v>2.1066169225581453E-3</v>
      </c>
      <c r="AU100" s="28">
        <f si="97" t="shared"/>
        <v>0.73626373626373887</v>
      </c>
      <c r="AV100" s="28">
        <f si="98" t="shared"/>
        <v>0.22032085561496956</v>
      </c>
      <c r="AW100" s="40">
        <f si="99" t="shared"/>
        <v>0.37998843262002185</v>
      </c>
      <c r="AX100" s="25">
        <f si="100" t="shared"/>
        <v>2.1066169225581453E-3</v>
      </c>
      <c r="AY100" s="28">
        <f si="101" t="shared"/>
        <v>-0.38808559861191733</v>
      </c>
      <c r="AZ100" s="25">
        <f si="102" t="shared"/>
        <v>4.2457810318507466E-3</v>
      </c>
      <c r="BA100" s="25">
        <f si="103" t="shared"/>
        <v>6.8725085692186814E-4</v>
      </c>
      <c r="BB100" s="25">
        <f si="119" t="shared"/>
        <v>0.21611721611721846</v>
      </c>
      <c r="BC100" s="25">
        <f si="120" t="shared"/>
        <v>-6.8921910192267974E-4</v>
      </c>
      <c r="BD100" s="25">
        <f si="121" t="shared"/>
        <v>-4.2881826935691767E-3</v>
      </c>
      <c r="BE100" s="39">
        <f si="175" t="shared"/>
        <v>1</v>
      </c>
      <c r="BG100" t="str">
        <f si="115" t="shared"/>
        <v/>
      </c>
      <c r="BH100" t="str">
        <f si="116" t="shared"/>
        <v/>
      </c>
      <c r="BI100">
        <f si="123" t="shared"/>
        <v>0</v>
      </c>
      <c r="BJ100" t="str">
        <f si="117" t="shared"/>
        <v/>
      </c>
      <c r="BK100" s="25" t="str">
        <f si="124" t="shared"/>
        <v/>
      </c>
    </row>
    <row r="101" spans="1:63">
      <c r="A101" s="1">
        <v>42643</v>
      </c>
      <c r="B101" s="41">
        <f si="104" t="shared"/>
        <v>5</v>
      </c>
      <c r="C101">
        <v>2994.25</v>
      </c>
      <c r="D101">
        <v>2993.06</v>
      </c>
      <c r="E101">
        <v>2997.55</v>
      </c>
      <c r="F101">
        <v>2998.72</v>
      </c>
      <c r="G101">
        <v>3002.81</v>
      </c>
      <c r="H101">
        <v>3006.05</v>
      </c>
      <c r="I101">
        <v>2993.06</v>
      </c>
      <c r="J101">
        <v>1021</v>
      </c>
      <c r="K101">
        <v>931</v>
      </c>
      <c r="L101">
        <v>3002.81</v>
      </c>
      <c r="M101">
        <v>3003.44</v>
      </c>
      <c r="N101">
        <v>3004.7</v>
      </c>
      <c r="O101">
        <v>3009.2</v>
      </c>
      <c r="P101">
        <v>3001.89</v>
      </c>
      <c r="Q101" s="39">
        <v>1412</v>
      </c>
      <c r="R101">
        <v>1446</v>
      </c>
      <c r="S101">
        <f si="160" t="shared"/>
        <v>3040.4405000000002</v>
      </c>
      <c r="T101" t="str">
        <f si="157" t="shared"/>
        <v>熊</v>
      </c>
      <c r="U101">
        <f si="147" t="shared"/>
        <v>3009.2</v>
      </c>
      <c r="V101">
        <f si="148" t="shared"/>
        <v>2993.06</v>
      </c>
      <c r="W101" s="40">
        <f si="105" t="shared"/>
        <v>5.3779872584912959E-3</v>
      </c>
      <c r="X101">
        <f si="83" t="shared"/>
        <v>1412</v>
      </c>
      <c r="Y101">
        <f si="84" t="shared"/>
        <v>931</v>
      </c>
      <c r="AA101" s="25">
        <f si="85" t="shared"/>
        <v>5.3903314686482001E-3</v>
      </c>
      <c r="AB101" s="25">
        <f si="106" t="shared"/>
        <v>-1.4117107570362261E-3</v>
      </c>
      <c r="AC101" s="25">
        <f si="107" t="shared"/>
        <v>-1.4965333111140676E-3</v>
      </c>
      <c r="AD101" s="25">
        <f si="108" t="shared"/>
        <v>3.8814539473771142E-3</v>
      </c>
      <c r="AE101" s="25">
        <f si="109" t="shared"/>
        <v>4.9804798584503511E-3</v>
      </c>
      <c r="AF101" s="25">
        <f si="110" t="shared"/>
        <v>-3.9750740004098706E-4</v>
      </c>
      <c r="AG101" s="25">
        <f si="86" t="shared"/>
        <v>3.4839465473361902E-3</v>
      </c>
      <c r="AH101" s="25">
        <f si="111" t="shared"/>
        <v>2.0722357903000333E-3</v>
      </c>
      <c r="AI101" s="25">
        <f si="87" t="shared"/>
        <v>-3.9750740004098706E-4</v>
      </c>
      <c r="AJ101" s="25">
        <f si="88" t="shared"/>
        <v>1.1015055020732795E-3</v>
      </c>
      <c r="AK101" s="25">
        <f si="89" t="shared"/>
        <v>1.4917481078425099E-3</v>
      </c>
      <c r="AL101" s="25">
        <f si="90" t="shared"/>
        <v>2.8547340908092376E-3</v>
      </c>
      <c r="AM101" s="25">
        <f si="91" t="shared"/>
        <v>4.3306491468780104E-3</v>
      </c>
      <c r="AN101" s="25">
        <f si="174" t="shared"/>
        <v>2.4321724025101973E-3</v>
      </c>
      <c r="AO101" s="25">
        <f si="93" t="shared"/>
        <v>0</v>
      </c>
      <c r="AP101" s="40">
        <f si="113" t="shared"/>
        <v>9.1608929946114928E-2</v>
      </c>
      <c r="AQ101" s="40">
        <f si="114" t="shared"/>
        <v>0.41724403387220738</v>
      </c>
      <c r="AR101" s="25">
        <f si="94" t="shared"/>
        <v>2.0978147839674168E-4</v>
      </c>
      <c r="AS101" s="25">
        <f si="95" t="shared"/>
        <v>6.2921245652710299E-4</v>
      </c>
      <c r="AT101" s="25">
        <f si="96" t="shared"/>
        <v>3.4839465473361902E-3</v>
      </c>
      <c r="AU101" s="28">
        <f si="97" t="shared"/>
        <v>0.75057736720552903</v>
      </c>
      <c r="AV101" s="28">
        <f si="98" t="shared"/>
        <v>0.38440492476059734</v>
      </c>
      <c r="AW101" s="40">
        <f si="99" t="shared"/>
        <v>0.72118959107806468</v>
      </c>
      <c r="AX101" s="25">
        <f si="100" t="shared"/>
        <v>3.4839465473361902E-3</v>
      </c>
      <c r="AY101" s="28">
        <f si="101" t="shared"/>
        <v>0.11710037174720493</v>
      </c>
      <c r="AZ101" s="25">
        <f si="102" t="shared"/>
        <v>3.2522414908501577E-3</v>
      </c>
      <c r="BA101" s="25">
        <f si="103" t="shared"/>
        <v>9.356390913960866E-4</v>
      </c>
      <c r="BB101" s="25">
        <f si="119" t="shared"/>
        <v>0.37998843262002185</v>
      </c>
      <c r="BC101" s="25">
        <f si="120" t="shared"/>
        <v>-2.235300339263785E-3</v>
      </c>
      <c r="BD101" s="25">
        <f si="121" t="shared"/>
        <v>2.1066169225581453E-3</v>
      </c>
      <c r="BE101" s="39">
        <f si="175" t="shared"/>
        <v>1</v>
      </c>
      <c r="BG101" t="str">
        <f si="115" t="shared"/>
        <v/>
      </c>
      <c r="BH101" t="str">
        <f si="116" t="shared"/>
        <v/>
      </c>
      <c r="BI101" t="str">
        <f si="123" t="shared"/>
        <v/>
      </c>
      <c r="BJ101">
        <f si="117" t="shared"/>
        <v>1</v>
      </c>
      <c r="BK101" s="25">
        <f si="124" t="shared"/>
        <v>6.2921245652710299E-4</v>
      </c>
    </row>
    <row r="102" spans="1:63">
      <c r="A102" s="1">
        <v>42653</v>
      </c>
      <c r="B102" s="41">
        <f si="104" t="shared"/>
        <v>1</v>
      </c>
      <c r="C102">
        <v>3020.46</v>
      </c>
      <c r="D102">
        <v>3028.49</v>
      </c>
      <c r="E102">
        <v>3025.13</v>
      </c>
      <c r="F102">
        <v>3021.66</v>
      </c>
      <c r="G102">
        <v>3042.18</v>
      </c>
      <c r="H102">
        <v>3042.31</v>
      </c>
      <c r="I102">
        <v>3014.62</v>
      </c>
      <c r="J102">
        <v>1130</v>
      </c>
      <c r="K102">
        <v>947</v>
      </c>
      <c r="L102">
        <v>3042.18</v>
      </c>
      <c r="M102">
        <v>3040.52</v>
      </c>
      <c r="N102">
        <v>3048.14</v>
      </c>
      <c r="O102">
        <v>3048.24</v>
      </c>
      <c r="P102">
        <v>3038.28</v>
      </c>
      <c r="Q102" s="39">
        <v>1500</v>
      </c>
      <c r="R102">
        <v>1411</v>
      </c>
      <c r="S102">
        <f si="160" t="shared"/>
        <v>3036.4010000000003</v>
      </c>
      <c r="T102" t="str">
        <f si="157" t="shared"/>
        <v>熊</v>
      </c>
      <c r="U102">
        <f si="147" t="shared"/>
        <v>3048.24</v>
      </c>
      <c r="V102">
        <f si="148" t="shared"/>
        <v>3014.62</v>
      </c>
      <c r="W102" s="40">
        <f si="105" t="shared"/>
        <v>1.1090589130398508E-2</v>
      </c>
      <c r="X102">
        <f si="83" t="shared"/>
        <v>1500</v>
      </c>
      <c r="Y102">
        <f si="84" t="shared"/>
        <v>947</v>
      </c>
      <c r="AA102" s="25">
        <f si="85" t="shared"/>
        <v>1.1130754918125018E-2</v>
      </c>
      <c r="AB102" s="25">
        <f si="106" t="shared"/>
        <v>5.2314082755670318E-3</v>
      </c>
      <c r="AC102" s="25">
        <f si="107" t="shared"/>
        <v>-3.280635393754046E-5</v>
      </c>
      <c r="AD102" s="25">
        <f si="108" t="shared"/>
        <v>1.1057782776460809E-2</v>
      </c>
      <c r="AE102" s="25">
        <f si="109" t="shared"/>
        <v>9.1552372136541084E-3</v>
      </c>
      <c r="AF102" s="25">
        <f si="110" t="shared"/>
        <v>-1.9353519167441787E-3</v>
      </c>
      <c r="AG102" s="25">
        <f si="86" t="shared"/>
        <v>9.1224308597167483E-3</v>
      </c>
      <c r="AH102" s="25">
        <f si="111" t="shared"/>
        <v>1.4353839135283647E-2</v>
      </c>
      <c r="AI102" s="25">
        <f si="87" t="shared"/>
        <v>2.6550078003619616E-3</v>
      </c>
      <c r="AJ102" s="25">
        <f si="88" t="shared"/>
        <v>1.5449280976262065E-3</v>
      </c>
      <c r="AK102" s="25">
        <f si="89" t="shared"/>
        <v>3.9721157996774203E-4</v>
      </c>
      <c r="AL102" s="25">
        <f si="90" t="shared"/>
        <v>7.1652260157819385E-3</v>
      </c>
      <c r="AM102" s="25">
        <f si="91" t="shared"/>
        <v>9.1433095337021177E-3</v>
      </c>
      <c r="AN102" s="25">
        <f ref="AN102" si="176" t="shared">LN(O102/P102)</f>
        <v>3.272809056853451E-3</v>
      </c>
      <c r="AO102" s="25">
        <f si="93" t="shared"/>
        <v>0</v>
      </c>
      <c r="AP102" s="40">
        <f si="113" t="shared"/>
        <v>0.21090646442759603</v>
      </c>
      <c r="AQ102" s="40">
        <f si="114" t="shared"/>
        <v>-0.35825207656193764</v>
      </c>
      <c r="AR102" s="25">
        <f si="94" t="shared"/>
        <v>-5.4581026228832168E-4</v>
      </c>
      <c r="AS102" s="25">
        <f si="95" t="shared"/>
        <v>1.9572048439348952E-3</v>
      </c>
      <c r="AT102" s="25">
        <f si="96" t="shared"/>
        <v>9.1224308597167483E-3</v>
      </c>
      <c r="AU102" s="28">
        <f si="97" t="shared"/>
        <v>0.99530516431924487</v>
      </c>
      <c r="AV102" s="28">
        <f si="98" t="shared"/>
        <v>0.98995983935743848</v>
      </c>
      <c r="AW102" s="40">
        <f si="99" t="shared"/>
        <v>0.99702558001190034</v>
      </c>
      <c r="AX102" s="25">
        <f si="100" t="shared"/>
        <v>9.1224308597167483E-3</v>
      </c>
      <c r="AY102" s="28">
        <f si="101" t="shared"/>
        <v>0.17727543129089993</v>
      </c>
      <c r="AZ102" s="25">
        <f si="102" t="shared"/>
        <v>9.1005779325260966E-3</v>
      </c>
      <c r="BA102" s="25">
        <f si="103" t="shared"/>
        <v>3.2400027029158584E-3</v>
      </c>
      <c r="BB102" s="25">
        <f si="119" t="shared"/>
        <v>0.72118959107806468</v>
      </c>
      <c r="BC102" s="25">
        <f si="120" t="shared"/>
        <v>6.2921245652710299E-4</v>
      </c>
      <c r="BD102" s="25">
        <f si="121" t="shared"/>
        <v>3.4839465473361902E-3</v>
      </c>
      <c r="BE102" s="39">
        <f ref="BE102" si="177" t="shared">IF(AS101&lt;0,1,0)</f>
        <v>0</v>
      </c>
      <c r="BG102" t="str">
        <f si="115" t="shared"/>
        <v/>
      </c>
      <c r="BH102" t="str">
        <f si="116" t="shared"/>
        <v/>
      </c>
      <c r="BI102" t="str">
        <f si="123" t="shared"/>
        <v/>
      </c>
      <c r="BJ102" t="str">
        <f si="117" t="shared"/>
        <v/>
      </c>
      <c r="BK102" s="25" t="str">
        <f si="124" t="shared"/>
        <v/>
      </c>
    </row>
    <row r="103" spans="1:63">
      <c r="A103" s="1">
        <v>42654</v>
      </c>
      <c r="B103" s="41">
        <f si="104" t="shared"/>
        <v>2</v>
      </c>
      <c r="C103">
        <v>3051.62</v>
      </c>
      <c r="D103">
        <v>3049.07</v>
      </c>
      <c r="E103">
        <v>3050.62</v>
      </c>
      <c r="F103">
        <v>3051.52</v>
      </c>
      <c r="G103">
        <v>3059.55</v>
      </c>
      <c r="H103">
        <v>3061.96</v>
      </c>
      <c r="I103">
        <v>3048.02</v>
      </c>
      <c r="J103">
        <v>1115</v>
      </c>
      <c r="K103">
        <v>934</v>
      </c>
      <c r="L103">
        <v>3059.08</v>
      </c>
      <c r="M103">
        <v>3058.3</v>
      </c>
      <c r="N103">
        <v>3065.25</v>
      </c>
      <c r="O103">
        <v>3066.1</v>
      </c>
      <c r="P103">
        <v>3053.46</v>
      </c>
      <c r="Q103" s="39">
        <v>1500</v>
      </c>
      <c r="R103" s="39">
        <v>1341</v>
      </c>
      <c r="S103">
        <f si="160" t="shared"/>
        <v>3035.643</v>
      </c>
      <c r="T103" t="str">
        <f si="157" t="shared"/>
        <v>牛</v>
      </c>
      <c r="U103">
        <f si="147" t="shared"/>
        <v>3066.1</v>
      </c>
      <c r="V103">
        <f si="148" t="shared"/>
        <v>3048.02</v>
      </c>
      <c r="W103" s="40">
        <f si="105" t="shared"/>
        <v>5.9141962211174334E-3</v>
      </c>
      <c r="X103">
        <f ref="X103:X134" si="178" t="shared">IF(U103=H103,J103,Q103)</f>
        <v>1500</v>
      </c>
      <c r="Y103">
        <f ref="Y103:Y134" si="179" t="shared">IF(V103=I103,K103,R103)</f>
        <v>934</v>
      </c>
      <c r="AA103" s="25">
        <f ref="AA103:AA134" si="180" t="shared">(U103-V103)/(C103)</f>
        <v>5.924721950963727E-3</v>
      </c>
      <c r="AB103" s="25">
        <f si="106" t="shared"/>
        <v>1.1410286232785226E-3</v>
      </c>
      <c r="AC103" s="25">
        <f si="107" t="shared"/>
        <v>-2.7726357342033669E-4</v>
      </c>
      <c r="AD103" s="25">
        <f si="108" t="shared"/>
        <v>5.6369326476972221E-3</v>
      </c>
      <c r="AE103" s="25">
        <f si="109" t="shared"/>
        <v>4.73379855240202E-3</v>
      </c>
      <c r="AF103" s="25">
        <f si="110" t="shared"/>
        <v>-1.1803976687153389E-3</v>
      </c>
      <c r="AG103" s="25">
        <f ref="AG103:AG134" si="181" t="shared">LN(N103/C103)</f>
        <v>4.4565349789818911E-3</v>
      </c>
      <c r="AH103" s="25">
        <f si="111" t="shared"/>
        <v>5.5975636022603187E-3</v>
      </c>
      <c r="AI103" s="25">
        <f ref="AI103:AI134" si="182" t="shared">LN(D103/C103)</f>
        <v>-8.3597106179949567E-4</v>
      </c>
      <c r="AJ103" s="25">
        <f ref="AJ103:AJ134" si="183" t="shared">LN(E103/C103)</f>
        <v>-3.2774850184571098E-4</v>
      </c>
      <c r="AK103" s="25">
        <f ref="AK103:AK134" si="184" t="shared">LN(F103/C103)</f>
        <v>-3.2770016748363302E-5</v>
      </c>
      <c r="AL103" s="25">
        <f ref="AL103:AL134" si="185" t="shared">+LN(G103/C103)</f>
        <v>2.5952491751735978E-3</v>
      </c>
      <c r="AM103" s="25">
        <f ref="AM103:AM134" si="186" t="shared">LN(H103/I103)</f>
        <v>4.5630343102207567E-3</v>
      </c>
      <c r="AN103" s="25">
        <f ref="AN103" si="187" t="shared">LN(O103/P103)</f>
        <v>4.1310218301602855E-3</v>
      </c>
      <c r="AO103" s="25">
        <f ref="AO103:AO134" si="188" t="shared">LN(L103/G103)</f>
        <v>-1.53629162385923E-4</v>
      </c>
      <c r="AP103" s="40">
        <f si="113" t="shared"/>
        <v>0.25824964131993505</v>
      </c>
      <c r="AQ103" s="40">
        <f si="114" t="shared"/>
        <v>8.6083213773235582E-3</v>
      </c>
      <c r="AR103" s="25">
        <f ref="AR103:AR134" si="189" t="shared">LN(M103/L103)</f>
        <v>-2.5501113359857543E-4</v>
      </c>
      <c r="AS103" s="25">
        <f ref="AS103:AS134" si="190" t="shared">LN(N103/L103)</f>
        <v>2.014914966194296E-3</v>
      </c>
      <c r="AT103" s="25">
        <f ref="AT103:AT134" si="191" t="shared">LN(N103/C103)</f>
        <v>4.4565349789818911E-3</v>
      </c>
      <c r="AU103" s="28">
        <f ref="AU103:AU134" si="192" t="shared">+(G103-I103)/(H103-I103)</f>
        <v>0.82711621233860511</v>
      </c>
      <c r="AV103" s="28">
        <f ref="AV103:AV134" si="193" t="shared">+(N103-P103)/(O103-P103)</f>
        <v>0.93275316455696855</v>
      </c>
      <c r="AW103" s="40">
        <f ref="AW103:AW134" si="194" t="shared">+(N103-V103)/(U103-V103)</f>
        <v>0.95298672566372167</v>
      </c>
      <c r="AX103" s="25">
        <f ref="AX103:AX134" si="195" t="shared">LN(N103/C103)</f>
        <v>4.4565349789818911E-3</v>
      </c>
      <c r="AY103" s="28">
        <f ref="AY103:AY134" si="196" t="shared">(N103-L103)/(U103-V103)</f>
        <v>0.34126106194690803</v>
      </c>
      <c r="AZ103" s="25">
        <f ref="AZ103:AZ134" si="197" t="shared">LN(G103/I103)</f>
        <v>3.7756468438889506E-3</v>
      </c>
      <c r="BA103" s="25">
        <f ref="BA103:BA134" si="198" t="shared">LN(N103/P103)</f>
        <v>3.8537582567399133E-3</v>
      </c>
      <c r="BB103" s="25">
        <f si="119" t="shared"/>
        <v>0.99702558001190034</v>
      </c>
      <c r="BC103" s="25">
        <f si="120" t="shared"/>
        <v>1.9572048439348952E-3</v>
      </c>
      <c r="BD103" s="25">
        <f si="121" t="shared"/>
        <v>9.1224308597167483E-3</v>
      </c>
      <c r="BE103" s="39">
        <f ref="BE103" si="199" t="shared">IF(AS102&lt;0,1,0)</f>
        <v>0</v>
      </c>
      <c r="BG103">
        <f si="115" t="shared"/>
        <v>0</v>
      </c>
      <c r="BH103" t="str">
        <f si="116" t="shared"/>
        <v/>
      </c>
      <c r="BI103" t="str">
        <f si="123" t="shared"/>
        <v/>
      </c>
      <c r="BJ103" t="str">
        <f si="117" t="shared"/>
        <v/>
      </c>
      <c r="BK103" s="25" t="str">
        <f si="124" t="shared"/>
        <v/>
      </c>
    </row>
    <row r="104" spans="1:63">
      <c r="A104" s="1">
        <v>42655</v>
      </c>
      <c r="B104" s="41">
        <f si="104" t="shared"/>
        <v>3</v>
      </c>
      <c r="C104">
        <v>3057.32</v>
      </c>
      <c r="D104">
        <v>3053.6</v>
      </c>
      <c r="E104">
        <v>3054.43</v>
      </c>
      <c r="F104">
        <v>3053.4</v>
      </c>
      <c r="G104">
        <v>3055.5</v>
      </c>
      <c r="H104">
        <v>3060.51</v>
      </c>
      <c r="I104">
        <v>3052.62</v>
      </c>
      <c r="J104">
        <v>1021</v>
      </c>
      <c r="K104">
        <v>1124</v>
      </c>
      <c r="L104">
        <v>3054.6</v>
      </c>
      <c r="M104">
        <v>3054.07</v>
      </c>
      <c r="N104">
        <v>3058.5</v>
      </c>
      <c r="O104" s="39">
        <v>3058.76</v>
      </c>
      <c r="P104" s="39">
        <v>3050.23</v>
      </c>
      <c r="Q104" s="39">
        <v>1336</v>
      </c>
      <c r="R104" s="39">
        <v>1407</v>
      </c>
      <c r="S104">
        <f si="160" t="shared"/>
        <v>3035.5379999999996</v>
      </c>
      <c r="T104" t="str">
        <f si="157" t="shared"/>
        <v>牛</v>
      </c>
      <c r="U104">
        <f si="147" t="shared"/>
        <v>3060.51</v>
      </c>
      <c r="V104">
        <f si="148" t="shared"/>
        <v>3050.23</v>
      </c>
      <c r="W104" s="40">
        <f si="105" t="shared"/>
        <v>3.3645711314031802E-3</v>
      </c>
      <c r="X104">
        <f si="178" t="shared"/>
        <v>1021</v>
      </c>
      <c r="Y104">
        <f si="179" t="shared"/>
        <v>1407</v>
      </c>
      <c r="AA104" s="25">
        <f si="180" t="shared"/>
        <v>3.3624219905015501E-3</v>
      </c>
      <c r="AB104" s="25">
        <f ref="AB104:AB135" si="200" t="shared">LN(C104/N103)</f>
        <v>-2.5904169113175105E-3</v>
      </c>
      <c r="AC104" s="25">
        <f ref="AC104:AC135" si="201" t="shared">LN(N104/U104)</f>
        <v>-6.5696904312775037E-4</v>
      </c>
      <c r="AD104" s="25">
        <f ref="AD104:AD135" si="202" t="shared">LN(N104/V104)</f>
        <v>2.7076020882753813E-3</v>
      </c>
      <c r="AE104" s="25">
        <f ref="AE104:AE135" si="203" t="shared">LN(U104/C104)</f>
        <v>1.0428535245685033E-3</v>
      </c>
      <c r="AF104" s="25">
        <f ref="AF104:AF135" si="204" t="shared">LN(V104/C104)</f>
        <v>-2.3217176068347643E-3</v>
      </c>
      <c r="AG104" s="25">
        <f si="181" t="shared"/>
        <v>3.8588448144081134E-4</v>
      </c>
      <c r="AH104" s="25">
        <f ref="AH104:AH135" si="205" t="shared">LN(N104/N103)</f>
        <v>-2.2045324298767856E-3</v>
      </c>
      <c r="AI104" s="25">
        <f si="182" t="shared"/>
        <v>-1.2174927701588656E-3</v>
      </c>
      <c r="AJ104" s="25">
        <f si="183" t="shared"/>
        <v>-9.457193816494664E-4</v>
      </c>
      <c r="AK104" s="25">
        <f si="184" t="shared"/>
        <v>-1.2829913783368263E-3</v>
      </c>
      <c r="AL104" s="25">
        <f si="185" t="shared"/>
        <v>-5.9546986620861823E-4</v>
      </c>
      <c r="AM104" s="25">
        <f si="186" t="shared"/>
        <v>2.581330474273493E-3</v>
      </c>
      <c r="AN104" s="25">
        <f ref="AN104" si="206" t="shared">LN(O104/P104)</f>
        <v>2.7926074665515811E-3</v>
      </c>
      <c r="AO104" s="25">
        <f si="188" t="shared"/>
        <v>-2.9459419862487601E-4</v>
      </c>
      <c r="AP104" s="40">
        <f ref="AP104:AP135" si="207" t="shared">(C104-I104)/(H104-I104)</f>
        <v>0.59569074778201236</v>
      </c>
      <c r="AQ104" s="40">
        <f ref="AQ104:AQ135" si="208" t="shared">(N103-I104)/(H104-I104)</f>
        <v>1.6007604562737117</v>
      </c>
      <c r="AR104" s="25">
        <f si="189" t="shared"/>
        <v>-1.7352386078468496E-4</v>
      </c>
      <c r="AS104" s="25">
        <f si="190" t="shared"/>
        <v>1.2759485462742245E-3</v>
      </c>
      <c r="AT104" s="25">
        <f si="191" t="shared"/>
        <v>3.8588448144081134E-4</v>
      </c>
      <c r="AU104" s="28">
        <f si="192" t="shared"/>
        <v>0.36501901140684279</v>
      </c>
      <c r="AV104" s="28">
        <f si="193" t="shared"/>
        <v>0.96951934349352731</v>
      </c>
      <c r="AW104" s="40">
        <f si="194" t="shared"/>
        <v>0.80447470817118882</v>
      </c>
      <c r="AX104" s="25">
        <f si="195" t="shared"/>
        <v>3.8588448144081134E-4</v>
      </c>
      <c r="AY104" s="28">
        <f si="196" t="shared"/>
        <v>0.37937743190661627</v>
      </c>
      <c r="AZ104" s="25">
        <f si="197" t="shared"/>
        <v>9.4300708349647475E-4</v>
      </c>
      <c r="BA104" s="25">
        <f si="198" t="shared"/>
        <v>2.7076020882753813E-3</v>
      </c>
      <c r="BB104" s="25">
        <f si="119" t="shared"/>
        <v>0.95298672566372167</v>
      </c>
      <c r="BC104" s="25">
        <f si="120" t="shared"/>
        <v>2.014914966194296E-3</v>
      </c>
      <c r="BD104" s="25">
        <f si="121" t="shared"/>
        <v>4.4565349789818911E-3</v>
      </c>
      <c r="BE104" s="39">
        <f ref="BE104" si="209" t="shared">IF(AS103&lt;0,1,0)</f>
        <v>0</v>
      </c>
      <c r="BG104" t="str">
        <f ref="BG104:BG135" si="210" t="shared"><![CDATA[IF(B104=2,IF(AW103<0.226,IF(AND(ABS(AB104)<0.03,AP104<0.8),IF(AND(AU104<0.5 & Q103<14),2,1),0),IF(AW103<0.8,IF(AND(AU104>0.2,AL104>-0.03,AB104>-0.01),1,0),0)),"")]]></f>
        <v/>
      </c>
      <c r="BH104">
        <f ref="BH104:BH135" si="211" t="shared">IF(B104=3,IF(AW103&lt;0.85,IF(AND(K104&gt;942,AU104&gt;0.9),0.25,1)*IF(AS103&lt;-0.004,1,0.5),0),"")</f>
        <v>0</v>
      </c>
      <c r="BI104" t="str">
        <f si="123" t="shared"/>
        <v/>
      </c>
      <c r="BJ104" t="str">
        <f ref="BJ104:BJ135" si="212" t="shared">IF(B104=5,IF(AW103&lt;0.4,IF(AR104&gt; -0.004,1,0),IF(AW103&lt;0.95,IF(AND(AP104&lt;0.85,AU104&lt;0.95,AR104&gt;0,K104&lt;1115),0.5,0),0)),"")</f>
        <v/>
      </c>
      <c r="BK104" s="25" t="str">
        <f si="124" t="shared"/>
        <v/>
      </c>
    </row>
    <row r="105" spans="1:63">
      <c r="A105" s="1">
        <v>42656</v>
      </c>
      <c r="B105" s="41">
        <f si="104" t="shared"/>
        <v>4</v>
      </c>
      <c r="C105">
        <v>3057.97</v>
      </c>
      <c r="D105">
        <v>3056.34</v>
      </c>
      <c r="E105">
        <v>3057.82</v>
      </c>
      <c r="F105">
        <v>3062.26</v>
      </c>
      <c r="G105">
        <v>3058.74</v>
      </c>
      <c r="H105">
        <v>3063.5</v>
      </c>
      <c r="I105">
        <v>3052.64</v>
      </c>
      <c r="J105">
        <v>939</v>
      </c>
      <c r="K105">
        <v>1051</v>
      </c>
      <c r="L105">
        <v>3058.62</v>
      </c>
      <c r="M105">
        <v>3059.22</v>
      </c>
      <c r="N105">
        <v>3061.34</v>
      </c>
      <c r="O105" s="39">
        <v>3065</v>
      </c>
      <c r="P105" s="39">
        <v>3054.91</v>
      </c>
      <c r="Q105" s="39">
        <v>1410</v>
      </c>
      <c r="R105" s="39">
        <v>1334</v>
      </c>
      <c r="S105">
        <f si="160" t="shared"/>
        <v>3034.8584999999998</v>
      </c>
      <c r="T105" t="str">
        <f si="157" t="shared"/>
        <v>牛</v>
      </c>
      <c r="U105">
        <f si="147" t="shared"/>
        <v>3065</v>
      </c>
      <c r="V105">
        <f si="148" t="shared"/>
        <v>3052.64</v>
      </c>
      <c r="W105" s="40">
        <f si="105" t="shared"/>
        <v>4.0407793913112737E-3</v>
      </c>
      <c r="X105">
        <f si="178" t="shared"/>
        <v>1410</v>
      </c>
      <c r="Y105">
        <f si="179" t="shared"/>
        <v>1051</v>
      </c>
      <c r="AA105" s="25">
        <f si="180" t="shared"/>
        <v>4.0418970755109205E-3</v>
      </c>
      <c r="AB105" s="25">
        <f si="200" t="shared"/>
        <v>-1.733025752850085E-4</v>
      </c>
      <c r="AC105" s="25">
        <f si="201" t="shared"/>
        <v>-1.1948407810965682E-3</v>
      </c>
      <c r="AD105" s="25">
        <f si="202" t="shared"/>
        <v>2.8459386102146745E-3</v>
      </c>
      <c r="AE105" s="25">
        <f si="203" t="shared"/>
        <v>2.2962722629771394E-3</v>
      </c>
      <c r="AF105" s="25">
        <f si="204" t="shared"/>
        <v>-1.7445071283339957E-3</v>
      </c>
      <c r="AG105" s="25">
        <f si="181" t="shared"/>
        <v>1.1014314818806087E-3</v>
      </c>
      <c r="AH105" s="25">
        <f si="205" t="shared"/>
        <v>9.2812890659576598E-4</v>
      </c>
      <c r="AI105" s="25">
        <f si="182" t="shared"/>
        <v>-5.3317546497110024E-4</v>
      </c>
      <c r="AJ105" s="25">
        <f si="183" t="shared"/>
        <v>-4.905335207055143E-5</v>
      </c>
      <c r="AK105" s="25">
        <f si="184" t="shared"/>
        <v>1.4019083278281115E-3</v>
      </c>
      <c r="AL105" s="25">
        <f si="185" t="shared"/>
        <v>2.5176933484420731E-4</v>
      </c>
      <c r="AM105" s="25">
        <f si="186" t="shared"/>
        <v>3.5512631867087308E-3</v>
      </c>
      <c r="AN105" s="25">
        <f ref="AN105" si="213" t="shared">LN(O105/P105)</f>
        <v>3.2974371003678458E-3</v>
      </c>
      <c r="AO105" s="25">
        <f si="188" t="shared"/>
        <v>-3.9232610150545024E-5</v>
      </c>
      <c r="AP105" s="40">
        <f si="207" t="shared"/>
        <v>0.49079189686923247</v>
      </c>
      <c r="AQ105" s="40">
        <f si="208" t="shared"/>
        <v>0.53959484346225217</v>
      </c>
      <c r="AR105" s="25">
        <f si="189" t="shared"/>
        <v>1.9614766058733432E-4</v>
      </c>
      <c r="AS105" s="25">
        <f si="190" t="shared"/>
        <v>8.8889475718705849E-4</v>
      </c>
      <c r="AT105" s="25">
        <f si="191" t="shared"/>
        <v>1.1014314818806087E-3</v>
      </c>
      <c r="AU105" s="28">
        <f si="192" t="shared"/>
        <v>0.56169429097604395</v>
      </c>
      <c r="AV105" s="28">
        <f si="193" t="shared"/>
        <v>0.63726461843411286</v>
      </c>
      <c r="AW105" s="40">
        <f si="194" t="shared"/>
        <v>0.70388349514564585</v>
      </c>
      <c r="AX105" s="25">
        <f si="195" t="shared"/>
        <v>1.1014314818806087E-3</v>
      </c>
      <c r="AY105" s="28">
        <f si="196" t="shared"/>
        <v>0.22006472491911219</v>
      </c>
      <c r="AZ105" s="25">
        <f si="197" t="shared"/>
        <v>1.9962764631782804E-3</v>
      </c>
      <c r="BA105" s="25">
        <f si="198" t="shared"/>
        <v>2.1025963192712847E-3</v>
      </c>
      <c r="BB105" s="25">
        <f si="119" t="shared"/>
        <v>0.80447470817118882</v>
      </c>
      <c r="BC105" s="25">
        <f si="120" t="shared"/>
        <v>1.2759485462742245E-3</v>
      </c>
      <c r="BD105" s="25">
        <f si="121" t="shared"/>
        <v>3.8588448144081134E-4</v>
      </c>
      <c r="BE105" s="39">
        <f ref="BE105" si="214" t="shared">IF(AS104&lt;0,1,0)</f>
        <v>0</v>
      </c>
      <c r="BG105" t="str">
        <f si="210" t="shared"/>
        <v/>
      </c>
      <c r="BH105" t="str">
        <f si="211" t="shared"/>
        <v/>
      </c>
      <c r="BI105">
        <f ref="BI105:BI136" si="215" t="shared">IF(B105=4,IF(AW104&lt;0.6,IF(AR105&gt;=0,IF(K105&lt;1018,2,1),0),IF(AW104&gt;0.85,IF(AR105&lt;=0,-0.5,0),0)),"")</f>
        <v>0</v>
      </c>
      <c r="BJ105" t="str">
        <f si="212" t="shared"/>
        <v/>
      </c>
      <c r="BK105" s="25" t="str">
        <f si="124" t="shared"/>
        <v/>
      </c>
    </row>
    <row r="106" spans="1:63">
      <c r="A106" s="1">
        <v>42657</v>
      </c>
      <c r="B106" s="41">
        <f si="104" t="shared"/>
        <v>5</v>
      </c>
      <c r="C106">
        <v>3056.99</v>
      </c>
      <c r="D106">
        <v>3055.02</v>
      </c>
      <c r="E106">
        <v>3056.23</v>
      </c>
      <c r="F106">
        <v>3052.29</v>
      </c>
      <c r="G106">
        <v>3045.14</v>
      </c>
      <c r="H106">
        <v>3057.06</v>
      </c>
      <c r="I106">
        <v>3043.18</v>
      </c>
      <c r="J106">
        <v>930</v>
      </c>
      <c r="K106">
        <v>1127</v>
      </c>
      <c r="L106">
        <v>3044.74</v>
      </c>
      <c r="M106">
        <v>3047.11</v>
      </c>
      <c r="N106">
        <v>3063.81</v>
      </c>
      <c r="O106" s="39">
        <v>3064.79</v>
      </c>
      <c r="P106" s="39">
        <v>3043.74</v>
      </c>
      <c r="Q106" s="39">
        <v>1449</v>
      </c>
      <c r="R106" s="39">
        <v>1302</v>
      </c>
      <c r="S106">
        <f si="160" t="shared"/>
        <v>3033.3909999999996</v>
      </c>
      <c r="T106" t="str">
        <f si="157" t="shared"/>
        <v>牛</v>
      </c>
      <c r="U106">
        <f si="147" t="shared"/>
        <v>3064.79</v>
      </c>
      <c r="V106">
        <f si="148" t="shared"/>
        <v>3043.18</v>
      </c>
      <c r="W106" s="40">
        <f si="105" t="shared"/>
        <v>7.0760302254323851E-3</v>
      </c>
      <c r="X106">
        <f si="178" t="shared"/>
        <v>1449</v>
      </c>
      <c r="Y106">
        <f si="179" t="shared"/>
        <v>1127</v>
      </c>
      <c r="AA106" s="25">
        <f si="180" t="shared"/>
        <v>7.0690450410371411E-3</v>
      </c>
      <c r="AB106" s="25">
        <f si="200" t="shared"/>
        <v>-1.4219568846274954E-3</v>
      </c>
      <c r="AC106" s="25">
        <f si="201" t="shared"/>
        <v>-3.1981203157417442E-4</v>
      </c>
      <c r="AD106" s="25">
        <f si="202" t="shared"/>
        <v>6.7562181938581409E-3</v>
      </c>
      <c r="AE106" s="25">
        <f si="203" t="shared"/>
        <v>2.5482798208771042E-3</v>
      </c>
      <c r="AF106" s="25">
        <f si="204" t="shared"/>
        <v>-4.5277504045552605E-3</v>
      </c>
      <c r="AG106" s="25">
        <f si="181" t="shared"/>
        <v>2.2284677893028384E-3</v>
      </c>
      <c r="AH106" s="25">
        <f si="205" t="shared"/>
        <v>8.0651090467544304E-4</v>
      </c>
      <c r="AI106" s="25">
        <f si="182" t="shared"/>
        <v>-6.4463247547682297E-4</v>
      </c>
      <c r="AJ106" s="25">
        <f si="183" t="shared"/>
        <v>-2.4864147009769836E-4</v>
      </c>
      <c r="AK106" s="25">
        <f si="184" t="shared"/>
        <v>-1.538643155082197E-3</v>
      </c>
      <c r="AL106" s="25">
        <f si="185" t="shared"/>
        <v>-3.8838946060065983E-3</v>
      </c>
      <c r="AM106" s="25">
        <f si="186" t="shared"/>
        <v>4.5506484835710877E-3</v>
      </c>
      <c r="AN106" s="25">
        <f ref="AN106" si="216" t="shared">LN(O106/P106)</f>
        <v>6.8920291209065947E-3</v>
      </c>
      <c r="AO106" s="25">
        <f si="188" t="shared"/>
        <v>-1.3136547865485931E-4</v>
      </c>
      <c r="AP106" s="40">
        <f si="207" t="shared"/>
        <v>0.99495677233428215</v>
      </c>
      <c r="AQ106" s="40">
        <f si="208" t="shared"/>
        <v>1.3083573487031821</v>
      </c>
      <c r="AR106" s="25">
        <f si="189" t="shared"/>
        <v>7.780887971867988E-4</v>
      </c>
      <c r="AS106" s="25">
        <f si="190" t="shared"/>
        <v>6.2437278739643637E-3</v>
      </c>
      <c r="AT106" s="25">
        <f si="191" t="shared"/>
        <v>2.2284677893028384E-3</v>
      </c>
      <c r="AU106" s="28">
        <f si="192" t="shared"/>
        <v>0.14121037463977096</v>
      </c>
      <c r="AV106" s="28">
        <f si="193" t="shared"/>
        <v>0.95344418052256485</v>
      </c>
      <c r="AW106" s="40">
        <f si="194" t="shared"/>
        <v>0.95465062471078144</v>
      </c>
      <c r="AX106" s="25">
        <f si="195" t="shared"/>
        <v>2.2284677893028384E-3</v>
      </c>
      <c r="AY106" s="28">
        <f si="196" t="shared"/>
        <v>0.88246182322998845</v>
      </c>
      <c r="AZ106" s="25">
        <f si="197" t="shared"/>
        <v>6.4385579854873086E-4</v>
      </c>
      <c r="BA106" s="25">
        <f si="198" t="shared"/>
        <v>6.5722170893323583E-3</v>
      </c>
      <c r="BB106" s="25">
        <f si="119" t="shared"/>
        <v>0.70388349514564585</v>
      </c>
      <c r="BC106" s="25">
        <f si="120" t="shared"/>
        <v>8.8889475718705849E-4</v>
      </c>
      <c r="BD106" s="25">
        <f si="121" t="shared"/>
        <v>1.1014314818806087E-3</v>
      </c>
      <c r="BE106" s="39">
        <f ref="BE106" si="217" t="shared">IF(AS105&lt;0,1,0)</f>
        <v>0</v>
      </c>
      <c r="BG106" t="str">
        <f si="210" t="shared"/>
        <v/>
      </c>
      <c r="BH106" t="str">
        <f si="211" t="shared"/>
        <v/>
      </c>
      <c r="BI106" t="str">
        <f si="215" t="shared"/>
        <v/>
      </c>
      <c r="BJ106">
        <f si="212" t="shared"/>
        <v>0</v>
      </c>
      <c r="BK106" s="25" t="str">
        <f si="124" t="shared"/>
        <v/>
      </c>
    </row>
    <row r="107" spans="1:63">
      <c r="A107" s="1">
        <v>42660</v>
      </c>
      <c r="B107" s="41">
        <f si="104" t="shared"/>
        <v>1</v>
      </c>
      <c r="C107">
        <v>3064.69</v>
      </c>
      <c r="D107">
        <v>3064.8</v>
      </c>
      <c r="E107">
        <v>3063.55</v>
      </c>
      <c r="F107">
        <v>3062.6</v>
      </c>
      <c r="G107">
        <v>3067.71</v>
      </c>
      <c r="H107">
        <v>3068.25</v>
      </c>
      <c r="I107">
        <v>3060.56</v>
      </c>
      <c r="J107">
        <v>1001</v>
      </c>
      <c r="K107">
        <v>1045</v>
      </c>
      <c r="L107">
        <v>3067.71</v>
      </c>
      <c r="M107">
        <v>3067.74</v>
      </c>
      <c r="N107">
        <v>3041.17</v>
      </c>
      <c r="O107" s="39">
        <v>3068.81</v>
      </c>
      <c r="P107" s="39">
        <v>3033.75</v>
      </c>
      <c r="Q107" s="39">
        <v>1325</v>
      </c>
      <c r="R107" s="39">
        <v>1430</v>
      </c>
      <c r="S107">
        <f si="160" t="shared"/>
        <v>3031.9849999999997</v>
      </c>
      <c r="T107" t="str">
        <f si="157" t="shared"/>
        <v>牛</v>
      </c>
      <c r="U107">
        <f si="147" t="shared"/>
        <v>3068.81</v>
      </c>
      <c r="V107">
        <f si="148" t="shared"/>
        <v>3033.75</v>
      </c>
      <c r="W107" s="40">
        <f si="105" t="shared"/>
        <v>1.1490386245709911E-2</v>
      </c>
      <c r="X107">
        <f si="178" t="shared"/>
        <v>1325</v>
      </c>
      <c r="Y107">
        <f si="179" t="shared"/>
        <v>1430</v>
      </c>
      <c r="AA107" s="25">
        <f si="180" t="shared"/>
        <v>1.1439982510465968E-2</v>
      </c>
      <c r="AB107" s="25">
        <f si="200" t="shared"/>
        <v>2.8718283627262984E-4</v>
      </c>
      <c r="AC107" s="25">
        <f si="201" t="shared"/>
        <v>-9.0475545080544399E-3</v>
      </c>
      <c r="AD107" s="25">
        <f si="202" t="shared"/>
        <v>2.4428317376554392E-3</v>
      </c>
      <c r="AE107" s="25">
        <f si="203" t="shared"/>
        <v>1.343441956357723E-3</v>
      </c>
      <c r="AF107" s="25">
        <f si="204" t="shared"/>
        <v>-1.0146944289352014E-2</v>
      </c>
      <c r="AG107" s="25">
        <f si="181" t="shared"/>
        <v>-7.7041125516966284E-3</v>
      </c>
      <c r="AH107" s="25">
        <f si="205" t="shared"/>
        <v>-7.416929715424141E-3</v>
      </c>
      <c r="AI107" s="25">
        <f si="182" t="shared"/>
        <v>3.5892056276047625E-5</v>
      </c>
      <c r="AJ107" s="25">
        <f si="183" t="shared"/>
        <v>-3.72048096402787E-4</v>
      </c>
      <c r="AK107" s="25">
        <f si="184" t="shared"/>
        <v>-6.8219394905594038E-4</v>
      </c>
      <c r="AL107" s="25">
        <f si="185" t="shared"/>
        <v>9.8493256934952585E-4</v>
      </c>
      <c r="AM107" s="25">
        <f si="186" t="shared"/>
        <v>2.5094607388967717E-3</v>
      </c>
      <c r="AN107" s="25">
        <f ref="AN107" si="218" t="shared">LN(O107/P107)</f>
        <v>1.1490386245709911E-2</v>
      </c>
      <c r="AO107" s="25">
        <f si="188" t="shared"/>
        <v>0</v>
      </c>
      <c r="AP107" s="40">
        <f si="207" t="shared"/>
        <v>0.53706111833551107</v>
      </c>
      <c r="AQ107" s="40">
        <f si="208" t="shared"/>
        <v>0.42262678803640791</v>
      </c>
      <c r="AR107" s="25">
        <f si="189" t="shared"/>
        <v>9.7792337969682058E-6</v>
      </c>
      <c r="AS107" s="25">
        <f si="190" t="shared"/>
        <v>-8.6890451210462696E-3</v>
      </c>
      <c r="AT107" s="25">
        <f si="191" t="shared"/>
        <v>-7.7041125516966284E-3</v>
      </c>
      <c r="AU107" s="28">
        <f si="192" t="shared"/>
        <v>0.92977893368010922</v>
      </c>
      <c r="AV107" s="28">
        <f si="193" t="shared"/>
        <v>0.21163719338277479</v>
      </c>
      <c r="AW107" s="40">
        <f si="194" t="shared"/>
        <v>0.21163719338277479</v>
      </c>
      <c r="AX107" s="25">
        <f si="195" t="shared"/>
        <v>-7.7041125516966284E-3</v>
      </c>
      <c r="AY107" s="28">
        <f si="196" t="shared"/>
        <v>-0.75698802053622372</v>
      </c>
      <c r="AZ107" s="25">
        <f si="197" t="shared"/>
        <v>2.3334491607919635E-3</v>
      </c>
      <c r="BA107" s="25">
        <f si="198" t="shared"/>
        <v>2.4428317376554392E-3</v>
      </c>
      <c r="BB107" s="25">
        <f si="119" t="shared"/>
        <v>0.95465062471078144</v>
      </c>
      <c r="BC107" s="25">
        <f si="120" t="shared"/>
        <v>6.2437278739643637E-3</v>
      </c>
      <c r="BD107" s="25">
        <f si="121" t="shared"/>
        <v>2.2284677893028384E-3</v>
      </c>
      <c r="BE107" s="39">
        <f ref="BE107" si="219" t="shared">IF(AS106&lt;0,1,0)</f>
        <v>0</v>
      </c>
      <c r="BG107" t="str">
        <f si="210" t="shared"/>
        <v/>
      </c>
      <c r="BH107" t="str">
        <f si="211" t="shared"/>
        <v/>
      </c>
      <c r="BI107" t="str">
        <f si="215" t="shared"/>
        <v/>
      </c>
      <c r="BJ107" t="str">
        <f si="212" t="shared"/>
        <v/>
      </c>
      <c r="BK107" s="25" t="str">
        <f si="124" t="shared"/>
        <v/>
      </c>
    </row>
    <row r="108" spans="1:63">
      <c r="A108" s="1">
        <v>42661</v>
      </c>
      <c r="B108" s="41">
        <f si="104" t="shared"/>
        <v>2</v>
      </c>
      <c r="C108">
        <v>3037.4</v>
      </c>
      <c r="D108">
        <v>3039.8</v>
      </c>
      <c r="E108">
        <v>3043.61</v>
      </c>
      <c r="F108">
        <v>3042.28</v>
      </c>
      <c r="G108">
        <v>3056.87</v>
      </c>
      <c r="H108">
        <v>3058.07</v>
      </c>
      <c r="I108">
        <v>3037.4</v>
      </c>
      <c r="J108">
        <v>1123</v>
      </c>
      <c r="K108">
        <v>931</v>
      </c>
      <c r="L108">
        <v>3056.85</v>
      </c>
      <c r="M108">
        <v>3056.06</v>
      </c>
      <c r="N108">
        <v>3083.88</v>
      </c>
      <c r="O108" s="39">
        <v>3084.19</v>
      </c>
      <c r="P108" s="39">
        <v>3055.05</v>
      </c>
      <c r="Q108" s="39">
        <v>1500</v>
      </c>
      <c r="R108" s="39">
        <v>1314</v>
      </c>
      <c r="S108">
        <f si="160" t="shared"/>
        <v>3029.2460000000001</v>
      </c>
      <c r="T108" t="str">
        <f si="157" t="shared"/>
        <v>牛</v>
      </c>
      <c r="U108">
        <f si="147" t="shared"/>
        <v>3084.19</v>
      </c>
      <c r="V108">
        <f si="148" t="shared"/>
        <v>3037.4</v>
      </c>
      <c r="W108" s="40">
        <f si="105" t="shared"/>
        <v>1.5287175790244934E-2</v>
      </c>
      <c r="X108">
        <f si="178" t="shared"/>
        <v>1500</v>
      </c>
      <c r="Y108">
        <f si="179" t="shared"/>
        <v>931</v>
      </c>
      <c r="AA108" s="25">
        <f si="180" t="shared"/>
        <v>1.5404622374399145E-2</v>
      </c>
      <c r="AB108" s="25">
        <f si="200" t="shared"/>
        <v>-1.240423482296878E-3</v>
      </c>
      <c r="AC108" s="25">
        <f si="201" t="shared"/>
        <v>-1.005176660644128E-4</v>
      </c>
      <c r="AD108" s="25">
        <f si="202" t="shared"/>
        <v>1.518665812418051E-2</v>
      </c>
      <c r="AE108" s="25">
        <f si="203" t="shared"/>
        <v>1.5287175790244934E-2</v>
      </c>
      <c r="AF108" s="25">
        <f si="204" t="shared"/>
        <v>0</v>
      </c>
      <c r="AG108" s="25">
        <f si="181" t="shared"/>
        <v>1.518665812418051E-2</v>
      </c>
      <c r="AH108" s="25">
        <f si="205" t="shared"/>
        <v>1.3946234641883621E-2</v>
      </c>
      <c r="AI108" s="25">
        <f si="182" t="shared"/>
        <v>7.8983746619120483E-4</v>
      </c>
      <c r="AJ108" s="25">
        <f si="183" t="shared"/>
        <v>2.0424245836629085E-3</v>
      </c>
      <c r="AK108" s="25">
        <f si="184" t="shared"/>
        <v>1.6053479946436544E-3</v>
      </c>
      <c r="AL108" s="25">
        <f si="185" t="shared"/>
        <v>6.3896303387845485E-3</v>
      </c>
      <c r="AM108" s="25">
        <f si="186" t="shared"/>
        <v>6.7821117091346993E-3</v>
      </c>
      <c r="AN108" s="25">
        <f ref="AN108" si="220" t="shared">LN(O108/P108)</f>
        <v>9.493103002539114E-3</v>
      </c>
      <c r="AO108" s="25">
        <f si="188" t="shared"/>
        <v>-6.5426614238084375E-6</v>
      </c>
      <c r="AP108" s="40">
        <f si="207" t="shared"/>
        <v>0</v>
      </c>
      <c r="AQ108" s="40">
        <f si="208" t="shared"/>
        <v>0.18238993710691673</v>
      </c>
      <c r="AR108" s="25">
        <f si="189" t="shared"/>
        <v>-2.5846937200060512E-4</v>
      </c>
      <c r="AS108" s="25">
        <f si="190" t="shared"/>
        <v>8.8035704468198816E-3</v>
      </c>
      <c r="AT108" s="25">
        <f si="191" t="shared"/>
        <v>1.518665812418051E-2</v>
      </c>
      <c r="AU108" s="28">
        <f si="192" t="shared"/>
        <v>0.94194484760521202</v>
      </c>
      <c r="AV108" s="28">
        <f si="193" t="shared"/>
        <v>0.98936170212766139</v>
      </c>
      <c r="AW108" s="40">
        <f si="194" t="shared"/>
        <v>0.99337465270357028</v>
      </c>
      <c r="AX108" s="25">
        <f si="195" t="shared"/>
        <v>1.518665812418051E-2</v>
      </c>
      <c r="AY108" s="28">
        <f si="196" t="shared"/>
        <v>0.57768754007266987</v>
      </c>
      <c r="AZ108" s="25">
        <f si="197" t="shared"/>
        <v>6.3896303387845485E-3</v>
      </c>
      <c r="BA108" s="25">
        <f si="198" t="shared"/>
        <v>9.392585336474607E-3</v>
      </c>
      <c r="BB108" s="25">
        <f si="119" t="shared"/>
        <v>0.21163719338277479</v>
      </c>
      <c r="BC108" s="25">
        <f si="120" t="shared"/>
        <v>-8.6890451210462696E-3</v>
      </c>
      <c r="BD108" s="25">
        <f si="121" t="shared"/>
        <v>-7.7041125516966284E-3</v>
      </c>
      <c r="BE108" s="39">
        <f ref="BE108" si="221" t="shared">IF(AS107&lt;0,1,0)</f>
        <v>1</v>
      </c>
      <c r="BG108">
        <f si="210" t="shared"/>
        <v>1</v>
      </c>
      <c r="BH108" t="str">
        <f si="211" t="shared"/>
        <v/>
      </c>
      <c r="BI108" t="str">
        <f si="215" t="shared"/>
        <v/>
      </c>
      <c r="BJ108" t="str">
        <f si="212" t="shared"/>
        <v/>
      </c>
      <c r="BK108" s="25">
        <f si="124" t="shared"/>
        <v>8.8035704468198816E-3</v>
      </c>
    </row>
    <row r="109" spans="1:63">
      <c r="A109" s="1">
        <v>42662</v>
      </c>
      <c r="B109" s="41">
        <f si="104" t="shared"/>
        <v>3</v>
      </c>
      <c r="C109">
        <v>3085.75</v>
      </c>
      <c r="D109">
        <v>3087.63</v>
      </c>
      <c r="E109">
        <v>3086.61</v>
      </c>
      <c r="F109">
        <v>3085.98</v>
      </c>
      <c r="G109">
        <v>3087.54</v>
      </c>
      <c r="H109">
        <v>3096.22</v>
      </c>
      <c r="I109">
        <v>3084.84</v>
      </c>
      <c r="J109">
        <v>952</v>
      </c>
      <c r="K109">
        <v>940</v>
      </c>
      <c r="L109">
        <v>3087.68</v>
      </c>
      <c r="M109">
        <v>3088.23</v>
      </c>
      <c r="N109">
        <v>3084.72</v>
      </c>
      <c r="O109" s="39">
        <v>3089.32</v>
      </c>
      <c r="P109" s="39">
        <v>3076.77</v>
      </c>
      <c r="Q109" s="39">
        <v>1347</v>
      </c>
      <c r="R109" s="39">
        <v>1446</v>
      </c>
      <c r="S109">
        <f si="160" t="shared"/>
        <v>3029.4975000000004</v>
      </c>
      <c r="T109" t="str">
        <f si="157" t="shared"/>
        <v>牛</v>
      </c>
      <c r="U109">
        <f si="147" t="shared"/>
        <v>3096.22</v>
      </c>
      <c r="V109">
        <f si="148" t="shared"/>
        <v>3076.77</v>
      </c>
      <c r="W109" s="40">
        <f si="105" t="shared"/>
        <v>6.3016672195759958E-3</v>
      </c>
      <c r="X109">
        <f si="178" t="shared"/>
        <v>952</v>
      </c>
      <c r="Y109">
        <f si="179" t="shared"/>
        <v>1446</v>
      </c>
      <c r="AA109" s="25">
        <f si="180" t="shared"/>
        <v>6.3031677874098094E-3</v>
      </c>
      <c r="AB109" s="25">
        <f si="200" t="shared"/>
        <v>6.061952036878664E-4</v>
      </c>
      <c r="AC109" s="25">
        <f si="201" t="shared"/>
        <v>-3.7211211465543342E-3</v>
      </c>
      <c r="AD109" s="25">
        <f si="202" t="shared"/>
        <v>2.5805460730217297E-3</v>
      </c>
      <c r="AE109" s="25">
        <f si="203" t="shared"/>
        <v>3.3872729925023713E-3</v>
      </c>
      <c r="AF109" s="25">
        <f si="204" t="shared"/>
        <v>-2.9143942270737156E-3</v>
      </c>
      <c r="AG109" s="25">
        <f si="181" t="shared"/>
        <v>-3.338481540520724E-4</v>
      </c>
      <c r="AH109" s="25">
        <f si="205" t="shared"/>
        <v>2.7234704963576543E-4</v>
      </c>
      <c r="AI109" s="25">
        <f si="182" t="shared"/>
        <v>6.0906668895068634E-4</v>
      </c>
      <c r="AJ109" s="25">
        <f si="183" t="shared"/>
        <v>2.7866164824001899E-4</v>
      </c>
      <c r="AK109" s="25">
        <f si="184" t="shared"/>
        <v>7.4533396667318322E-5</v>
      </c>
      <c r="AL109" s="25">
        <f si="185" t="shared"/>
        <v>5.7991769386019727E-4</v>
      </c>
      <c r="AM109" s="25">
        <f si="186" t="shared"/>
        <v>3.6822204794030246E-3</v>
      </c>
      <c r="AN109" s="25">
        <f ref="AN109:AN110" si="222" t="shared">LN(O109/P109)</f>
        <v>4.0706565521130998E-3</v>
      </c>
      <c r="AO109" s="25">
        <f si="188" t="shared"/>
        <v>4.5342514120614605E-5</v>
      </c>
      <c r="AP109" s="40">
        <f si="207" t="shared"/>
        <v>7.9964850615103875E-2</v>
      </c>
      <c r="AQ109" s="40">
        <f si="208" t="shared"/>
        <v>-8.4358523725840559E-2</v>
      </c>
      <c r="AR109" s="25">
        <f si="189" t="shared"/>
        <v>1.7811140429650922E-4</v>
      </c>
      <c r="AS109" s="25">
        <f si="190" t="shared"/>
        <v>-9.5910836203293387E-4</v>
      </c>
      <c r="AT109" s="25">
        <f si="191" t="shared"/>
        <v>-3.338481540520724E-4</v>
      </c>
      <c r="AU109" s="28">
        <f si="192" t="shared"/>
        <v>0.23725834797890158</v>
      </c>
      <c r="AV109" s="28">
        <f si="193" t="shared"/>
        <v>0.63346613545814368</v>
      </c>
      <c r="AW109" s="40">
        <f si="194" t="shared"/>
        <v>0.40874035989716673</v>
      </c>
      <c r="AX109" s="25">
        <f si="195" t="shared"/>
        <v>-3.338481540520724E-4</v>
      </c>
      <c r="AY109" s="28">
        <f si="196" t="shared"/>
        <v>-0.15218508997429636</v>
      </c>
      <c r="AZ109" s="25">
        <f si="197" t="shared"/>
        <v>8.7486518076090641E-4</v>
      </c>
      <c r="BA109" s="25">
        <f si="198" t="shared"/>
        <v>2.5805460730217297E-3</v>
      </c>
      <c r="BB109" s="25">
        <f si="119" t="shared"/>
        <v>0.99337465270357028</v>
      </c>
      <c r="BC109" s="25">
        <f si="120" t="shared"/>
        <v>8.8035704468198816E-3</v>
      </c>
      <c r="BD109" s="25">
        <f si="121" t="shared"/>
        <v>1.518665812418051E-2</v>
      </c>
      <c r="BE109" s="39">
        <f ref="BE109:BE110" si="223" t="shared">IF(AS108&lt;0,1,0)</f>
        <v>0</v>
      </c>
      <c r="BG109" t="str">
        <f si="210" t="shared"/>
        <v/>
      </c>
      <c r="BH109">
        <f si="211" t="shared"/>
        <v>0</v>
      </c>
      <c r="BI109" t="str">
        <f si="215" t="shared"/>
        <v/>
      </c>
      <c r="BJ109" t="str">
        <f si="212" t="shared"/>
        <v/>
      </c>
      <c r="BK109" s="25" t="str">
        <f si="124" t="shared"/>
        <v/>
      </c>
    </row>
    <row r="110" spans="1:63">
      <c r="A110" s="1">
        <v>42663</v>
      </c>
      <c r="B110" s="41">
        <f si="104" t="shared"/>
        <v>4</v>
      </c>
      <c r="C110">
        <v>3084.91</v>
      </c>
      <c r="D110">
        <v>3083.83</v>
      </c>
      <c r="E110">
        <v>3085.25</v>
      </c>
      <c r="F110">
        <v>3087.99</v>
      </c>
      <c r="G110">
        <v>3082.03</v>
      </c>
      <c r="H110">
        <v>3089.68</v>
      </c>
      <c r="I110">
        <v>3076.29</v>
      </c>
      <c r="J110">
        <v>1001</v>
      </c>
      <c r="K110">
        <v>1051</v>
      </c>
      <c r="L110">
        <v>3082.03</v>
      </c>
      <c r="M110">
        <v>3080.75</v>
      </c>
      <c r="N110">
        <v>3084.46</v>
      </c>
      <c r="O110">
        <v>3087.44</v>
      </c>
      <c r="P110">
        <v>3079.83</v>
      </c>
      <c r="Q110" s="39">
        <v>1406</v>
      </c>
      <c r="R110" s="39">
        <v>1314</v>
      </c>
      <c r="S110">
        <f si="160" t="shared"/>
        <v>3032.6350000000002</v>
      </c>
      <c r="T110" t="str">
        <f si="157" t="shared"/>
        <v>牛</v>
      </c>
      <c r="U110">
        <f si="147" t="shared"/>
        <v>3089.68</v>
      </c>
      <c r="V110">
        <f si="148" t="shared"/>
        <v>3076.29</v>
      </c>
      <c r="W110" s="40">
        <f si="105" t="shared"/>
        <v>4.3432001934456954E-3</v>
      </c>
      <c r="X110">
        <f si="178" t="shared"/>
        <v>1001</v>
      </c>
      <c r="Y110">
        <f si="179" t="shared"/>
        <v>1051</v>
      </c>
      <c r="AA110" s="25">
        <f si="180" t="shared"/>
        <v>4.3404831907575495E-3</v>
      </c>
      <c r="AB110" s="25">
        <f si="200" t="shared"/>
        <v>6.1592024176579727E-5</v>
      </c>
      <c r="AC110" s="25">
        <f si="201" t="shared"/>
        <v>-1.690924159077235E-3</v>
      </c>
      <c r="AD110" s="25">
        <f si="202" t="shared"/>
        <v>2.6522760343685105E-3</v>
      </c>
      <c r="AE110" s="25">
        <f si="203" t="shared"/>
        <v>1.5450421643848451E-3</v>
      </c>
      <c r="AF110" s="25">
        <f si="204" t="shared"/>
        <v>-2.7981580290609705E-3</v>
      </c>
      <c r="AG110" s="25">
        <f si="181" t="shared"/>
        <v>-1.4588199469244426E-4</v>
      </c>
      <c r="AH110" s="25">
        <f si="205" t="shared"/>
        <v>-8.4289970515873713E-5</v>
      </c>
      <c r="AI110" s="25">
        <f si="182" t="shared"/>
        <v>-3.5015254688461008E-4</v>
      </c>
      <c r="AJ110" s="25">
        <f si="183" t="shared"/>
        <v>1.1020783913030919E-4</v>
      </c>
      <c r="AK110" s="25">
        <f si="184" t="shared"/>
        <v>9.9791030329179128E-4</v>
      </c>
      <c r="AL110" s="25">
        <f si="185" t="shared"/>
        <v>-9.340127224753003E-4</v>
      </c>
      <c r="AM110" s="25">
        <f si="186" t="shared"/>
        <v>4.3432001934456954E-3</v>
      </c>
      <c r="AN110" s="25">
        <f si="222" t="shared"/>
        <v>2.4678679098891266E-3</v>
      </c>
      <c r="AO110" s="25">
        <f si="188" t="shared"/>
        <v>0</v>
      </c>
      <c r="AP110" s="40">
        <f si="207" t="shared"/>
        <v>0.64376400298730196</v>
      </c>
      <c r="AQ110" s="40">
        <f si="208" t="shared"/>
        <v>0.62957430918595347</v>
      </c>
      <c r="AR110" s="25">
        <f si="189" t="shared"/>
        <v>-4.1539695345480085E-4</v>
      </c>
      <c r="AS110" s="25">
        <f si="190" t="shared"/>
        <v>7.8813072778278603E-4</v>
      </c>
      <c r="AT110" s="25">
        <f si="191" t="shared"/>
        <v>-1.4588199469244426E-4</v>
      </c>
      <c r="AU110" s="28">
        <f si="192" t="shared"/>
        <v>0.42867811799852806</v>
      </c>
      <c r="AV110" s="28">
        <f si="193" t="shared"/>
        <v>0.60840998685939973</v>
      </c>
      <c r="AW110" s="40">
        <f si="194" t="shared"/>
        <v>0.61015683345781557</v>
      </c>
      <c r="AX110" s="25">
        <f si="195" t="shared"/>
        <v>-1.4588199469244426E-4</v>
      </c>
      <c r="AY110" s="28">
        <f si="196" t="shared"/>
        <v>0.18147871545928748</v>
      </c>
      <c r="AZ110" s="25">
        <f si="197" t="shared"/>
        <v>1.8641453065856705E-3</v>
      </c>
      <c r="BA110" s="25">
        <f si="198" t="shared"/>
        <v>1.5022008603341507E-3</v>
      </c>
      <c r="BB110" s="25">
        <f si="119" t="shared"/>
        <v>0.40874035989716673</v>
      </c>
      <c r="BC110" s="25">
        <f si="120" t="shared"/>
        <v>-9.5910836203293387E-4</v>
      </c>
      <c r="BD110" s="25">
        <f si="121" t="shared"/>
        <v>-3.338481540520724E-4</v>
      </c>
      <c r="BE110" s="39">
        <f si="223" t="shared"/>
        <v>1</v>
      </c>
      <c r="BG110" t="str">
        <f si="210" t="shared"/>
        <v/>
      </c>
      <c r="BH110" t="str">
        <f si="211" t="shared"/>
        <v/>
      </c>
      <c r="BI110">
        <f si="215" t="shared"/>
        <v>0</v>
      </c>
      <c r="BJ110" t="str">
        <f si="212" t="shared"/>
        <v/>
      </c>
      <c r="BK110" s="25" t="str">
        <f si="124" t="shared"/>
        <v/>
      </c>
    </row>
    <row r="111" spans="1:63">
      <c r="A111" s="1">
        <v>42664</v>
      </c>
      <c r="B111" s="41">
        <f si="104" t="shared"/>
        <v>5</v>
      </c>
      <c r="C111">
        <v>3081.39</v>
      </c>
      <c r="D111">
        <v>3080.41</v>
      </c>
      <c r="E111">
        <v>3078.43</v>
      </c>
      <c r="F111">
        <v>3081.99</v>
      </c>
      <c r="G111">
        <v>3073.44</v>
      </c>
      <c r="H111">
        <v>3101.85</v>
      </c>
      <c r="I111">
        <v>3069.27</v>
      </c>
      <c r="J111">
        <v>1045</v>
      </c>
      <c r="K111">
        <v>1124</v>
      </c>
      <c r="L111">
        <v>3073.44</v>
      </c>
      <c r="M111">
        <v>3075.69</v>
      </c>
      <c r="N111">
        <v>3090.94</v>
      </c>
      <c r="O111">
        <v>3091.3</v>
      </c>
      <c r="P111">
        <v>3070.42</v>
      </c>
      <c r="Q111" s="39">
        <v>1500</v>
      </c>
      <c r="R111" s="39">
        <v>1323</v>
      </c>
      <c r="S111">
        <f si="160" t="shared"/>
        <v>3035.6824999999999</v>
      </c>
      <c r="T111" t="str">
        <f si="157" t="shared"/>
        <v>牛</v>
      </c>
      <c r="U111">
        <f si="147" t="shared"/>
        <v>3101.85</v>
      </c>
      <c r="V111">
        <f si="148" t="shared"/>
        <v>3069.27</v>
      </c>
      <c r="W111" s="40">
        <f si="105" t="shared"/>
        <v>1.0558959378263257E-2</v>
      </c>
      <c r="X111">
        <f si="178" t="shared"/>
        <v>1045</v>
      </c>
      <c r="Y111">
        <f si="179" t="shared"/>
        <v>1124</v>
      </c>
      <c r="AA111" s="25">
        <f si="180" t="shared"/>
        <v>1.0573150428864872E-2</v>
      </c>
      <c r="AB111" s="25">
        <f si="200" t="shared"/>
        <v>-9.9580763518179001E-4</v>
      </c>
      <c r="AC111" s="25">
        <f si="201" t="shared"/>
        <v>-3.5234559179519055E-3</v>
      </c>
      <c r="AD111" s="25">
        <f si="202" t="shared"/>
        <v>7.0355034603115313E-3</v>
      </c>
      <c r="AE111" s="25">
        <f si="203" t="shared"/>
        <v>6.6179138035917734E-3</v>
      </c>
      <c r="AF111" s="25">
        <f si="204" t="shared"/>
        <v>-3.9410455746714743E-3</v>
      </c>
      <c r="AG111" s="25">
        <f si="181" t="shared"/>
        <v>3.0944578856399044E-3</v>
      </c>
      <c r="AH111" s="25">
        <f si="205" t="shared"/>
        <v>2.0986502504580476E-3</v>
      </c>
      <c r="AI111" s="25">
        <f si="182" t="shared"/>
        <v>-3.1808887281741004E-4</v>
      </c>
      <c r="AJ111" s="25">
        <f si="183" t="shared"/>
        <v>-9.610671181409725E-4</v>
      </c>
      <c r="AK111" s="25">
        <f si="184" t="shared"/>
        <v>1.9469836417524585E-4</v>
      </c>
      <c r="AL111" s="25">
        <f si="185" t="shared"/>
        <v>-2.5833384256865161E-3</v>
      </c>
      <c r="AM111" s="25">
        <f si="186" t="shared"/>
        <v>1.0558959378263257E-2</v>
      </c>
      <c r="AN111" s="25">
        <f ref="AN111:AN112" si="224" t="shared">LN(O111/P111)</f>
        <v>6.7773543499362919E-3</v>
      </c>
      <c r="AO111" s="25">
        <f si="188" t="shared"/>
        <v>0</v>
      </c>
      <c r="AP111" s="40">
        <f si="207" t="shared"/>
        <v>0.3720073664825021</v>
      </c>
      <c r="AQ111" s="40">
        <f si="208" t="shared"/>
        <v>0.46623695518723413</v>
      </c>
      <c r="AR111" s="25">
        <f si="189" t="shared"/>
        <v>7.3181087419370522E-4</v>
      </c>
      <c r="AS111" s="25">
        <f si="190" t="shared"/>
        <v>5.6777963113264999E-3</v>
      </c>
      <c r="AT111" s="25">
        <f si="191" t="shared"/>
        <v>3.0944578856399044E-3</v>
      </c>
      <c r="AU111" s="28">
        <f si="192" t="shared"/>
        <v>0.12799263351749793</v>
      </c>
      <c r="AV111" s="28">
        <f si="193" t="shared"/>
        <v>0.98275862068964914</v>
      </c>
      <c r="AW111" s="40">
        <f si="194" t="shared"/>
        <v>0.66513198281154451</v>
      </c>
      <c r="AX111" s="25">
        <f si="195" t="shared"/>
        <v>3.0944578856399044E-3</v>
      </c>
      <c r="AY111" s="28">
        <f si="196" t="shared"/>
        <v>0.53713934929404661</v>
      </c>
      <c r="AZ111" s="25">
        <f si="197" t="shared"/>
        <v>1.3577071489849581E-3</v>
      </c>
      <c r="BA111" s="25">
        <f si="198" t="shared"/>
        <v>6.6608917084317798E-3</v>
      </c>
      <c r="BB111" s="25">
        <f si="119" t="shared"/>
        <v>0.61015683345781557</v>
      </c>
      <c r="BC111" s="25">
        <f si="120" t="shared"/>
        <v>7.8813072778278603E-4</v>
      </c>
      <c r="BD111" s="25">
        <f si="121" t="shared"/>
        <v>-1.4588199469244426E-4</v>
      </c>
      <c r="BE111" s="39">
        <f ref="BE111:BE112" si="225" t="shared">IF(AS110&lt;0,1,0)</f>
        <v>0</v>
      </c>
      <c r="BG111" t="str">
        <f si="210" t="shared"/>
        <v/>
      </c>
      <c r="BH111" t="str">
        <f si="211" t="shared"/>
        <v/>
      </c>
      <c r="BI111" t="str">
        <f si="215" t="shared"/>
        <v/>
      </c>
      <c r="BJ111">
        <f si="212" t="shared"/>
        <v>0</v>
      </c>
      <c r="BK111" s="25" t="str">
        <f si="124" t="shared"/>
        <v/>
      </c>
    </row>
    <row r="112" spans="1:63">
      <c r="A112" s="1">
        <v>42667</v>
      </c>
      <c r="B112" s="41">
        <f si="104" t="shared"/>
        <v>1</v>
      </c>
      <c r="C112">
        <v>3092.05</v>
      </c>
      <c r="D112">
        <v>3093.17</v>
      </c>
      <c r="E112">
        <v>3095.7</v>
      </c>
      <c r="F112">
        <v>3094.99</v>
      </c>
      <c r="G112">
        <v>3130.7</v>
      </c>
      <c r="H112">
        <v>3135.92</v>
      </c>
      <c r="I112">
        <v>3090.79</v>
      </c>
      <c r="J112">
        <v>1114</v>
      </c>
      <c r="K112">
        <v>952</v>
      </c>
      <c r="L112">
        <v>3131.51</v>
      </c>
      <c r="M112">
        <v>3132.35</v>
      </c>
      <c r="N112">
        <v>3128.21</v>
      </c>
      <c r="O112">
        <v>3137.03</v>
      </c>
      <c r="P112">
        <v>3124.16</v>
      </c>
      <c r="Q112" s="39">
        <v>1325</v>
      </c>
      <c r="R112" s="39">
        <v>1400</v>
      </c>
      <c r="S112">
        <f si="160" t="shared"/>
        <v>3040.0869999999995</v>
      </c>
      <c r="T112" t="str">
        <f si="157" t="shared"/>
        <v>牛</v>
      </c>
      <c r="U112">
        <f si="147" t="shared"/>
        <v>3137.03</v>
      </c>
      <c r="V112">
        <f si="148" t="shared"/>
        <v>3090.79</v>
      </c>
      <c r="W112" s="40">
        <f si="105" t="shared"/>
        <v>1.4849770776080394E-2</v>
      </c>
      <c r="X112">
        <f si="178" t="shared"/>
        <v>1325</v>
      </c>
      <c r="Y112">
        <f si="179" t="shared"/>
        <v>952</v>
      </c>
      <c r="AA112" s="25">
        <f si="180" t="shared"/>
        <v>1.4954480037515639E-2</v>
      </c>
      <c r="AB112" s="25">
        <f si="200" t="shared"/>
        <v>3.5904958989899202E-4</v>
      </c>
      <c r="AC112" s="25">
        <f si="201" t="shared"/>
        <v>-2.8155364603829123E-3</v>
      </c>
      <c r="AD112" s="25">
        <f si="202" t="shared"/>
        <v>1.2034234315697417E-2</v>
      </c>
      <c r="AE112" s="25">
        <f si="203" t="shared"/>
        <v>1.444219108213928E-2</v>
      </c>
      <c r="AF112" s="25">
        <f si="204" t="shared"/>
        <v>-4.075796939409205E-4</v>
      </c>
      <c r="AG112" s="25">
        <f si="181" t="shared"/>
        <v>1.1626654621756442E-2</v>
      </c>
      <c r="AH112" s="25">
        <f si="205" t="shared"/>
        <v>1.1985704211655472E-2</v>
      </c>
      <c r="AI112" s="25">
        <f si="182" t="shared"/>
        <v>3.6215365411136093E-4</v>
      </c>
      <c r="AJ112" s="25">
        <f si="183" t="shared"/>
        <v>1.1797504499510892E-3</v>
      </c>
      <c r="AK112" s="25">
        <f si="184" t="shared"/>
        <v>9.5037375587880726E-4</v>
      </c>
      <c r="AL112" s="25">
        <f si="185" t="shared"/>
        <v>1.2422320362712822E-2</v>
      </c>
      <c r="AM112" s="25">
        <f si="186" t="shared"/>
        <v>1.449587029493977E-2</v>
      </c>
      <c r="AN112" s="25">
        <f si="224" t="shared"/>
        <v>4.1110453846600233E-3</v>
      </c>
      <c r="AO112" s="25">
        <f si="188" t="shared"/>
        <v>2.5869461564447254E-4</v>
      </c>
      <c r="AP112" s="40">
        <f si="207" t="shared"/>
        <v>2.7919344117000117E-2</v>
      </c>
      <c r="AQ112" s="40">
        <f si="208" t="shared"/>
        <v>3.3237314425014534E-3</v>
      </c>
      <c r="AR112" s="25">
        <f si="189" t="shared"/>
        <v>2.6820522969383663E-4</v>
      </c>
      <c r="AS112" s="25">
        <f si="190" t="shared"/>
        <v>-1.0543603566009604E-3</v>
      </c>
      <c r="AT112" s="25">
        <f si="191" t="shared"/>
        <v>1.1626654621756442E-2</v>
      </c>
      <c r="AU112" s="28">
        <f si="192" t="shared"/>
        <v>0.88433414580101388</v>
      </c>
      <c r="AV112" s="28">
        <f si="193" t="shared"/>
        <v>0.31468531468532035</v>
      </c>
      <c r="AW112" s="40">
        <f si="194" t="shared"/>
        <v>0.80925605536331924</v>
      </c>
      <c r="AX112" s="25">
        <f si="195" t="shared"/>
        <v>1.1626654621756442E-2</v>
      </c>
      <c r="AY112" s="28">
        <f si="196" t="shared"/>
        <v>-7.1366782006923979E-2</v>
      </c>
      <c r="AZ112" s="25">
        <f si="197" t="shared"/>
        <v>1.2829900056653723E-2</v>
      </c>
      <c r="BA112" s="25">
        <f si="198" t="shared"/>
        <v>1.2955089242769593E-3</v>
      </c>
      <c r="BB112" s="25">
        <f si="119" t="shared"/>
        <v>0.66513198281154451</v>
      </c>
      <c r="BC112" s="25">
        <f si="120" t="shared"/>
        <v>5.6777963113264999E-3</v>
      </c>
      <c r="BD112" s="25">
        <f si="121" t="shared"/>
        <v>3.0944578856399044E-3</v>
      </c>
      <c r="BE112" s="39">
        <f si="225" t="shared"/>
        <v>0</v>
      </c>
      <c r="BG112" t="str">
        <f si="210" t="shared"/>
        <v/>
      </c>
      <c r="BH112" t="str">
        <f si="211" t="shared"/>
        <v/>
      </c>
      <c r="BI112" t="str">
        <f si="215" t="shared"/>
        <v/>
      </c>
      <c r="BJ112" t="str">
        <f si="212" t="shared"/>
        <v/>
      </c>
      <c r="BK112" s="25" t="str">
        <f si="124" t="shared"/>
        <v/>
      </c>
    </row>
    <row r="113" spans="1:63">
      <c r="A113" s="1">
        <v>42668</v>
      </c>
      <c r="B113" s="41">
        <f si="104" t="shared"/>
        <v>2</v>
      </c>
      <c r="C113">
        <v>3127.97</v>
      </c>
      <c r="D113">
        <v>3125.98</v>
      </c>
      <c r="E113">
        <v>3130.98</v>
      </c>
      <c r="F113">
        <v>3128.49</v>
      </c>
      <c r="G113">
        <v>3124.89</v>
      </c>
      <c r="H113">
        <v>3132.49</v>
      </c>
      <c r="I113">
        <v>3122.48</v>
      </c>
      <c r="J113">
        <v>938</v>
      </c>
      <c r="K113">
        <v>1052</v>
      </c>
      <c r="L113">
        <v>3125.39</v>
      </c>
      <c r="M113">
        <v>3125.12</v>
      </c>
      <c r="N113">
        <v>3131.94</v>
      </c>
      <c r="O113">
        <v>3132.5</v>
      </c>
      <c r="P113">
        <v>3121.05</v>
      </c>
      <c r="Q113" s="39">
        <v>1500</v>
      </c>
      <c r="R113" s="39">
        <v>1337</v>
      </c>
      <c r="S113">
        <f si="160" t="shared"/>
        <v>3045.1950000000002</v>
      </c>
      <c r="T113" t="str">
        <f si="157" t="shared"/>
        <v>牛</v>
      </c>
      <c r="U113">
        <f si="147" t="shared"/>
        <v>3132.5</v>
      </c>
      <c r="V113">
        <f si="148" t="shared"/>
        <v>3121.05</v>
      </c>
      <c r="W113" s="40">
        <f si="105" t="shared"/>
        <v>3.6619241215228391E-3</v>
      </c>
      <c r="X113">
        <f si="178" t="shared"/>
        <v>1500</v>
      </c>
      <c r="Y113">
        <f si="179" t="shared"/>
        <v>1337</v>
      </c>
      <c r="AA113" s="25">
        <f si="180" t="shared"/>
        <v>3.660521040802763E-3</v>
      </c>
      <c r="AB113" s="25">
        <f si="200" t="shared"/>
        <v>-7.6724135212836186E-5</v>
      </c>
      <c r="AC113" s="25">
        <f si="201" t="shared"/>
        <v>-1.7878693115156767E-4</v>
      </c>
      <c r="AD113" s="25">
        <f si="202" t="shared"/>
        <v>3.4831371903711436E-3</v>
      </c>
      <c r="AE113" s="25">
        <f si="203" t="shared"/>
        <v>1.4471759438524742E-3</v>
      </c>
      <c r="AF113" s="25">
        <f si="204" t="shared"/>
        <v>-2.2147481776703059E-3</v>
      </c>
      <c r="AG113" s="25">
        <f si="181" t="shared"/>
        <v>1.2683890127010205E-3</v>
      </c>
      <c r="AH113" s="25">
        <f si="205" t="shared"/>
        <v>1.1916648774880358E-3</v>
      </c>
      <c r="AI113" s="25">
        <f si="182" t="shared"/>
        <v>-6.3639781807104192E-4</v>
      </c>
      <c r="AJ113" s="25">
        <f si="183" t="shared"/>
        <v>9.6182274408548819E-4</v>
      </c>
      <c r="AK113" s="25">
        <f si="184" t="shared"/>
        <v>1.6622818692908713E-4</v>
      </c>
      <c r="AL113" s="25">
        <f si="185" t="shared"/>
        <v>-9.8514927540347048E-4</v>
      </c>
      <c r="AM113" s="25">
        <f si="186" t="shared"/>
        <v>3.2006575716193933E-3</v>
      </c>
      <c r="AN113" s="25">
        <f ref="AN113" si="226" t="shared">LN(O113/P113)</f>
        <v>3.6619241215228391E-3</v>
      </c>
      <c r="AO113" s="25">
        <f si="188" t="shared"/>
        <v>1.5999283266234741E-4</v>
      </c>
      <c r="AP113" s="40">
        <f si="207" t="shared"/>
        <v>0.54845154845153965</v>
      </c>
      <c r="AQ113" s="40">
        <f si="208" t="shared"/>
        <v>0.57242757242758779</v>
      </c>
      <c r="AR113" s="25">
        <f si="189" t="shared"/>
        <v>-8.6392950388942765E-5</v>
      </c>
      <c r="AS113" s="25">
        <f si="190" t="shared"/>
        <v>2.0935454554420036E-3</v>
      </c>
      <c r="AT113" s="25">
        <f si="191" t="shared"/>
        <v>1.2683890127010205E-3</v>
      </c>
      <c r="AU113" s="28">
        <f si="192" t="shared"/>
        <v>0.24075924075923191</v>
      </c>
      <c r="AV113" s="28">
        <f si="193" t="shared"/>
        <v>0.9510917030567726</v>
      </c>
      <c r="AW113" s="40">
        <f si="194" t="shared"/>
        <v>0.9510917030567726</v>
      </c>
      <c r="AX113" s="25">
        <f si="195" t="shared"/>
        <v>1.2683890127010205E-3</v>
      </c>
      <c r="AY113" s="28">
        <f si="196" t="shared"/>
        <v>0.57205240174674987</v>
      </c>
      <c r="AZ113" s="25">
        <f si="197" t="shared"/>
        <v>7.7152469584680378E-4</v>
      </c>
      <c r="BA113" s="25">
        <f si="198" t="shared"/>
        <v>3.4831371903711436E-3</v>
      </c>
      <c r="BB113" s="25">
        <f si="119" t="shared"/>
        <v>0.80925605536331924</v>
      </c>
      <c r="BC113" s="25">
        <f si="120" t="shared"/>
        <v>-1.0543603566009604E-3</v>
      </c>
      <c r="BD113" s="25">
        <f si="121" t="shared"/>
        <v>1.1626654621756442E-2</v>
      </c>
      <c r="BE113" s="39">
        <f ref="BE113" si="227" t="shared">IF(AS112&lt;0,1,0)</f>
        <v>1</v>
      </c>
      <c r="BG113">
        <f si="210" t="shared"/>
        <v>0</v>
      </c>
      <c r="BH113" t="str">
        <f si="211" t="shared"/>
        <v/>
      </c>
      <c r="BI113" t="str">
        <f si="215" t="shared"/>
        <v/>
      </c>
      <c r="BJ113" t="str">
        <f si="212" t="shared"/>
        <v/>
      </c>
      <c r="BK113" s="25" t="str">
        <f si="124" t="shared"/>
        <v/>
      </c>
    </row>
    <row r="114" spans="1:63">
      <c r="A114" s="1">
        <v>42669</v>
      </c>
      <c r="B114" s="41">
        <f si="104" t="shared"/>
        <v>3</v>
      </c>
      <c r="C114">
        <v>3129.84</v>
      </c>
      <c r="D114">
        <v>3126.78</v>
      </c>
      <c r="E114">
        <v>3125.46</v>
      </c>
      <c r="F114">
        <v>3125.15</v>
      </c>
      <c r="G114">
        <v>3120.93</v>
      </c>
      <c r="H114">
        <v>3129.84</v>
      </c>
      <c r="I114">
        <v>3112.57</v>
      </c>
      <c r="J114">
        <v>931</v>
      </c>
      <c r="K114">
        <v>1110</v>
      </c>
      <c r="L114">
        <v>3120.37</v>
      </c>
      <c r="M114">
        <v>3119.27</v>
      </c>
      <c r="N114">
        <v>3116.31</v>
      </c>
      <c r="O114">
        <v>3121.51</v>
      </c>
      <c r="P114">
        <v>3110.39</v>
      </c>
      <c r="Q114" s="39">
        <v>1325</v>
      </c>
      <c r="R114" s="39">
        <v>1421</v>
      </c>
      <c r="S114">
        <f si="160" t="shared"/>
        <v>3050.7039999999997</v>
      </c>
      <c r="T114" t="str">
        <f si="157" t="shared"/>
        <v>牛</v>
      </c>
      <c r="U114">
        <f si="147" t="shared"/>
        <v>3129.84</v>
      </c>
      <c r="V114">
        <f si="148" t="shared"/>
        <v>3110.39</v>
      </c>
      <c r="W114" s="40">
        <f si="105" t="shared"/>
        <v>6.2337647763805407E-3</v>
      </c>
      <c r="X114">
        <f si="178" t="shared"/>
        <v>931</v>
      </c>
      <c r="Y114">
        <f si="179" t="shared"/>
        <v>1421</v>
      </c>
      <c r="AA114" s="25">
        <f si="180" t="shared"/>
        <v>6.2143751757279195E-3</v>
      </c>
      <c r="AB114" s="25">
        <f si="200" t="shared"/>
        <v>-6.7073582231572495E-4</v>
      </c>
      <c r="AC114" s="25">
        <f si="201" t="shared"/>
        <v>-4.3322754533919126E-3</v>
      </c>
      <c r="AD114" s="25">
        <f si="202" t="shared"/>
        <v>1.9014893229885473E-3</v>
      </c>
      <c r="AE114" s="25">
        <f si="203" t="shared"/>
        <v>0</v>
      </c>
      <c r="AF114" s="25">
        <f si="204" t="shared"/>
        <v>-6.233764776380434E-3</v>
      </c>
      <c r="AG114" s="25">
        <f si="181" t="shared"/>
        <v>-4.3322754533919126E-3</v>
      </c>
      <c r="AH114" s="25">
        <f si="205" t="shared"/>
        <v>-5.0030112757077083E-3</v>
      </c>
      <c r="AI114" s="25">
        <f si="182" t="shared"/>
        <v>-9.7816400675930135E-4</v>
      </c>
      <c r="AJ114" s="25">
        <f si="183" t="shared"/>
        <v>-1.4004126791111267E-3</v>
      </c>
      <c r="AK114" s="25">
        <f si="184" t="shared"/>
        <v>-1.499602998217247E-3</v>
      </c>
      <c r="AL114" s="25">
        <f si="185" t="shared"/>
        <v>-2.8508507062511685E-3</v>
      </c>
      <c r="AM114" s="25">
        <f si="186" t="shared"/>
        <v>5.5331335368489854E-3</v>
      </c>
      <c r="AN114" s="25">
        <f ref="AN114:AN115" si="228" t="shared">LN(O114/P114)</f>
        <v>3.5687388443104875E-3</v>
      </c>
      <c r="AO114" s="25">
        <f si="188" t="shared"/>
        <v>-1.7944979459493974E-4</v>
      </c>
      <c r="AP114" s="40">
        <f si="207" t="shared"/>
        <v>1</v>
      </c>
      <c r="AQ114" s="40">
        <f si="208" t="shared"/>
        <v>1.1215981470758489</v>
      </c>
      <c r="AR114" s="25">
        <f si="189" t="shared"/>
        <v>-3.525844476270026E-4</v>
      </c>
      <c r="AS114" s="25">
        <f si="190" t="shared"/>
        <v>-1.3019749525458406E-3</v>
      </c>
      <c r="AT114" s="25">
        <f si="191" t="shared"/>
        <v>-4.3322754533919126E-3</v>
      </c>
      <c r="AU114" s="28">
        <f si="192" t="shared"/>
        <v>0.48407643312100068</v>
      </c>
      <c r="AV114" s="28">
        <f si="193" t="shared"/>
        <v>0.53237410071941449</v>
      </c>
      <c r="AW114" s="40">
        <f si="194" t="shared"/>
        <v>0.30437017994858556</v>
      </c>
      <c r="AX114" s="25">
        <f si="195" t="shared"/>
        <v>-4.3322754533919126E-3</v>
      </c>
      <c r="AY114" s="28">
        <f si="196" t="shared"/>
        <v>-0.20874035989716649</v>
      </c>
      <c r="AZ114" s="25">
        <f si="197" t="shared"/>
        <v>2.6822828305978655E-3</v>
      </c>
      <c r="BA114" s="25">
        <f si="198" t="shared"/>
        <v>1.9014893229885473E-3</v>
      </c>
      <c r="BB114" s="25">
        <f si="119" t="shared"/>
        <v>0.9510917030567726</v>
      </c>
      <c r="BC114" s="25">
        <f si="120" t="shared"/>
        <v>2.0935454554420036E-3</v>
      </c>
      <c r="BD114" s="25">
        <f si="121" t="shared"/>
        <v>1.2683890127010205E-3</v>
      </c>
      <c r="BE114" s="39">
        <f ref="BE114:BE115" si="229" t="shared">IF(AS113&lt;0,1,0)</f>
        <v>0</v>
      </c>
      <c r="BG114" t="str">
        <f si="210" t="shared"/>
        <v/>
      </c>
      <c r="BH114">
        <f si="211" t="shared"/>
        <v>0</v>
      </c>
      <c r="BI114" t="str">
        <f si="215" t="shared"/>
        <v/>
      </c>
      <c r="BJ114" t="str">
        <f si="212" t="shared"/>
        <v/>
      </c>
      <c r="BK114" s="25" t="str">
        <f si="124" t="shared"/>
        <v/>
      </c>
    </row>
    <row r="115" spans="1:63">
      <c r="A115" s="1">
        <v>42670</v>
      </c>
      <c r="B115" s="41">
        <f si="104" t="shared"/>
        <v>4</v>
      </c>
      <c r="C115">
        <v>3112.6</v>
      </c>
      <c r="D115">
        <v>3113.23</v>
      </c>
      <c r="E115">
        <v>3111.96</v>
      </c>
      <c r="F115">
        <v>3114.43</v>
      </c>
      <c r="G115">
        <v>3105.81</v>
      </c>
      <c r="H115">
        <v>3114.76</v>
      </c>
      <c r="I115">
        <v>3103.69</v>
      </c>
      <c r="J115">
        <v>940</v>
      </c>
      <c r="K115">
        <v>1051</v>
      </c>
      <c r="L115">
        <v>3105.84</v>
      </c>
      <c r="M115">
        <v>3103.42</v>
      </c>
      <c r="N115">
        <v>3112.35</v>
      </c>
      <c r="O115">
        <v>3113.13</v>
      </c>
      <c r="P115">
        <v>3100.39</v>
      </c>
      <c r="Q115" s="39">
        <v>1447</v>
      </c>
      <c r="R115" s="39">
        <v>1408</v>
      </c>
      <c r="S115">
        <f si="160" t="shared"/>
        <v>3055.2259999999997</v>
      </c>
      <c r="T115" t="str">
        <f si="157" t="shared"/>
        <v>牛</v>
      </c>
      <c r="U115">
        <f si="147" t="shared"/>
        <v>3114.76</v>
      </c>
      <c r="V115">
        <f si="148" t="shared"/>
        <v>3100.39</v>
      </c>
      <c r="W115" s="40">
        <f si="105" t="shared"/>
        <v>4.6241926924766742E-3</v>
      </c>
      <c r="X115">
        <f si="178" t="shared"/>
        <v>940</v>
      </c>
      <c r="Y115">
        <f si="179" t="shared"/>
        <v>1408</v>
      </c>
      <c r="AA115" s="25">
        <f si="180" t="shared"/>
        <v>4.6167191415537965E-3</v>
      </c>
      <c r="AB115" s="25">
        <f si="200" t="shared"/>
        <v>-1.1912197924545404E-3</v>
      </c>
      <c r="AC115" s="25">
        <f si="201" t="shared"/>
        <v>-7.7403486378927399E-4</v>
      </c>
      <c r="AD115" s="25">
        <f si="202" t="shared"/>
        <v>3.8501578286872559E-3</v>
      </c>
      <c r="AE115" s="25">
        <f si="203" t="shared"/>
        <v>6.9371293344944543E-4</v>
      </c>
      <c r="AF115" s="25">
        <f si="204" t="shared"/>
        <v>-3.9304797590270701E-3</v>
      </c>
      <c r="AG115" s="25">
        <f si="181" t="shared"/>
        <v>-8.0321930339766927E-5</v>
      </c>
      <c r="AH115" s="25">
        <f si="205" t="shared"/>
        <v>-1.2715417227943439E-3</v>
      </c>
      <c r="AI115" s="25">
        <f si="182" t="shared"/>
        <v>2.0238265489111066E-4</v>
      </c>
      <c r="AJ115" s="25">
        <f si="183" t="shared"/>
        <v>-2.0563702567090499E-4</v>
      </c>
      <c r="AK115" s="25">
        <f si="184" t="shared"/>
        <v>5.8776015297262892E-4</v>
      </c>
      <c r="AL115" s="25">
        <f si="185" t="shared"/>
        <v>-2.1838388586616084E-3</v>
      </c>
      <c r="AM115" s="25">
        <f si="186" t="shared"/>
        <v>3.5603765227240911E-3</v>
      </c>
      <c r="AN115" s="25">
        <f si="228" t="shared"/>
        <v>4.1007409175676073E-3</v>
      </c>
      <c r="AO115" s="25">
        <f si="188" t="shared"/>
        <v>9.6592692764433624E-6</v>
      </c>
      <c r="AP115" s="40">
        <f si="207" t="shared"/>
        <v>0.80487804878046276</v>
      </c>
      <c r="AQ115" s="40">
        <f si="208" t="shared"/>
        <v>1.1400180668473083</v>
      </c>
      <c r="AR115" s="25">
        <f si="189" t="shared"/>
        <v>-7.7948100821377401E-4</v>
      </c>
      <c r="AS115" s="25">
        <f si="190" t="shared"/>
        <v>2.0938576590453944E-3</v>
      </c>
      <c r="AT115" s="25">
        <f si="191" t="shared"/>
        <v>-8.0321930339766927E-5</v>
      </c>
      <c r="AU115" s="28">
        <f si="192" t="shared"/>
        <v>0.19150858175247151</v>
      </c>
      <c r="AV115" s="28">
        <f si="193" t="shared"/>
        <v>0.93877551020406702</v>
      </c>
      <c r="AW115" s="40">
        <f si="194" t="shared"/>
        <v>0.83228949199719893</v>
      </c>
      <c r="AX115" s="25">
        <f si="195" t="shared"/>
        <v>-8.0321930339766927E-5</v>
      </c>
      <c r="AY115" s="28">
        <f si="196" t="shared"/>
        <v>0.45302713987471172</v>
      </c>
      <c r="AZ115" s="25">
        <f si="197" t="shared"/>
        <v>6.8282473061299313E-4</v>
      </c>
      <c r="BA115" s="25">
        <f si="198" t="shared"/>
        <v>3.8501578286872559E-3</v>
      </c>
      <c r="BB115" s="25">
        <f si="119" t="shared"/>
        <v>0.30437017994858556</v>
      </c>
      <c r="BC115" s="25">
        <f si="120" t="shared"/>
        <v>-1.3019749525458406E-3</v>
      </c>
      <c r="BD115" s="25">
        <f si="121" t="shared"/>
        <v>-4.3322754533919126E-3</v>
      </c>
      <c r="BE115" s="39">
        <f si="229" t="shared"/>
        <v>1</v>
      </c>
      <c r="BG115" t="str">
        <f si="210" t="shared"/>
        <v/>
      </c>
      <c r="BH115" t="str">
        <f si="211" t="shared"/>
        <v/>
      </c>
      <c r="BI115">
        <f si="215" t="shared"/>
        <v>0</v>
      </c>
      <c r="BJ115" t="str">
        <f si="212" t="shared"/>
        <v/>
      </c>
      <c r="BK115" s="25" t="str">
        <f si="124" t="shared"/>
        <v/>
      </c>
    </row>
    <row r="116" spans="1:63">
      <c r="A116" s="1">
        <v>42671</v>
      </c>
      <c r="B116" s="41">
        <f si="104" t="shared"/>
        <v>5</v>
      </c>
      <c r="C116">
        <v>3111.7</v>
      </c>
      <c r="D116">
        <v>3113.44</v>
      </c>
      <c r="E116">
        <v>3116.52</v>
      </c>
      <c r="F116">
        <v>3122.48</v>
      </c>
      <c r="G116">
        <v>3113.35</v>
      </c>
      <c r="H116">
        <v>3128.64</v>
      </c>
      <c r="I116">
        <v>3106.71</v>
      </c>
      <c r="J116">
        <v>952</v>
      </c>
      <c r="K116">
        <v>1104</v>
      </c>
      <c r="L116">
        <v>3113.25</v>
      </c>
      <c r="M116">
        <v>3110.44</v>
      </c>
      <c r="N116">
        <v>3104.27</v>
      </c>
      <c r="O116">
        <v>3116.03</v>
      </c>
      <c r="P116">
        <v>3101.24</v>
      </c>
      <c r="Q116" s="39">
        <v>1419</v>
      </c>
      <c r="R116" s="39">
        <v>1456</v>
      </c>
      <c r="S116">
        <f si="160" t="shared"/>
        <v>3058.7280000000001</v>
      </c>
      <c r="T116" t="str">
        <f si="157" t="shared"/>
        <v>牛</v>
      </c>
      <c r="U116">
        <f si="147" t="shared"/>
        <v>3128.64</v>
      </c>
      <c r="V116">
        <f si="148" t="shared"/>
        <v>3101.24</v>
      </c>
      <c r="W116" s="40">
        <f si="105" t="shared"/>
        <v>8.796373822741883E-3</v>
      </c>
      <c r="X116">
        <f si="178" t="shared"/>
        <v>952</v>
      </c>
      <c r="Y116">
        <f si="179" t="shared"/>
        <v>1456</v>
      </c>
      <c r="AA116" s="25">
        <f si="180" t="shared"/>
        <v>8.805476106308479E-3</v>
      </c>
      <c r="AB116" s="25">
        <f si="200" t="shared"/>
        <v>-2.0886721744304483E-4</v>
      </c>
      <c r="AC116" s="25">
        <f si="201" t="shared"/>
        <v>-7.8198222610499565E-3</v>
      </c>
      <c r="AD116" s="25">
        <f si="202" t="shared"/>
        <v>9.7655156169197362E-4</v>
      </c>
      <c r="AE116" s="25">
        <f si="203" t="shared"/>
        <v>5.4292046941796877E-3</v>
      </c>
      <c r="AF116" s="25">
        <f si="204" t="shared"/>
        <v>-3.3671691285622782E-3</v>
      </c>
      <c r="AG116" s="25">
        <f si="181" t="shared"/>
        <v>-2.3906175668702559E-3</v>
      </c>
      <c r="AH116" s="25">
        <f si="205" t="shared"/>
        <v>-2.5994847843133408E-3</v>
      </c>
      <c r="AI116" s="25">
        <f si="182" t="shared"/>
        <v>5.5902358671898402E-4</v>
      </c>
      <c r="AJ116" s="25">
        <f si="183" t="shared"/>
        <v>1.5477940606656549E-3</v>
      </c>
      <c r="AK116" s="25">
        <f si="184" t="shared"/>
        <v>3.4583572319937081E-3</v>
      </c>
      <c r="AL116" s="25">
        <f si="185" t="shared"/>
        <v>5.3011623638065351E-4</v>
      </c>
      <c r="AM116" s="25">
        <f si="186" t="shared"/>
        <v>7.034116905204486E-3</v>
      </c>
      <c r="AN116" s="25">
        <f ref="AN116" si="230" t="shared">LN(O116/P116)</f>
        <v>4.7577241775844242E-3</v>
      </c>
      <c r="AO116" s="25">
        <f si="188" t="shared"/>
        <v>-3.212025824955529E-5</v>
      </c>
      <c r="AP116" s="40">
        <f si="207" t="shared"/>
        <v>0.22754217966255444</v>
      </c>
      <c r="AQ116" s="40">
        <f si="208" t="shared"/>
        <v>0.25718194254445575</v>
      </c>
      <c r="AR116" s="25">
        <f si="189" t="shared"/>
        <v>-9.0300133552352938E-4</v>
      </c>
      <c r="AS116" s="25">
        <f si="190" t="shared"/>
        <v>-2.8886135450013517E-3</v>
      </c>
      <c r="AT116" s="25">
        <f si="191" t="shared"/>
        <v>-2.3906175668702559E-3</v>
      </c>
      <c r="AU116" s="28">
        <f si="192" t="shared"/>
        <v>0.30278157774737446</v>
      </c>
      <c r="AV116" s="28">
        <f si="193" t="shared"/>
        <v>0.20486815415822274</v>
      </c>
      <c r="AW116" s="40">
        <f si="194" t="shared"/>
        <v>0.11058394160584635</v>
      </c>
      <c r="AX116" s="25">
        <f si="195" t="shared"/>
        <v>-2.3906175668702559E-3</v>
      </c>
      <c r="AY116" s="28">
        <f si="196" t="shared"/>
        <v>-0.32773722627737184</v>
      </c>
      <c r="AZ116" s="25">
        <f si="197" t="shared"/>
        <v>2.1350284474056197E-3</v>
      </c>
      <c r="BA116" s="25">
        <f si="198" t="shared"/>
        <v>9.7655156169197362E-4</v>
      </c>
      <c r="BB116" s="25">
        <f si="119" t="shared"/>
        <v>0.83228949199719893</v>
      </c>
      <c r="BC116" s="25">
        <f si="120" t="shared"/>
        <v>2.0938576590453944E-3</v>
      </c>
      <c r="BD116" s="25">
        <f si="121" t="shared"/>
        <v>-8.0321930339766927E-5</v>
      </c>
      <c r="BE116" s="39">
        <f ref="BE116" si="231" t="shared">IF(AS115&lt;0,1,0)</f>
        <v>0</v>
      </c>
      <c r="BG116" t="str">
        <f si="210" t="shared"/>
        <v/>
      </c>
      <c r="BH116" t="str">
        <f si="211" t="shared"/>
        <v/>
      </c>
      <c r="BI116" t="str">
        <f si="215" t="shared"/>
        <v/>
      </c>
      <c r="BJ116">
        <f si="212" t="shared"/>
        <v>0</v>
      </c>
      <c r="BK116" s="25" t="str">
        <f si="124" t="shared"/>
        <v/>
      </c>
    </row>
    <row r="117" spans="1:63">
      <c r="A117" s="1">
        <v>42674</v>
      </c>
      <c r="B117" s="41">
        <f si="104" t="shared"/>
        <v>1</v>
      </c>
      <c r="C117">
        <v>3097.19</v>
      </c>
      <c r="D117">
        <v>3095.01</v>
      </c>
      <c r="E117">
        <v>3085.94</v>
      </c>
      <c r="F117">
        <v>3090.45</v>
      </c>
      <c r="G117">
        <v>3090.17</v>
      </c>
      <c r="H117">
        <v>3097.41</v>
      </c>
      <c r="I117">
        <v>3081.07</v>
      </c>
      <c r="J117">
        <v>931</v>
      </c>
      <c r="K117">
        <v>1017</v>
      </c>
      <c r="L117">
        <v>3090.43</v>
      </c>
      <c r="M117">
        <v>3089.3</v>
      </c>
      <c r="N117">
        <v>3100.49</v>
      </c>
      <c r="O117">
        <v>3102.3</v>
      </c>
      <c r="P117">
        <v>3088.47</v>
      </c>
      <c r="Q117" s="39">
        <v>1413</v>
      </c>
      <c r="R117" s="39">
        <v>1329</v>
      </c>
      <c r="S117">
        <f si="160" t="shared"/>
        <v>3062.2464999999997</v>
      </c>
      <c r="T117" t="str">
        <f si="157" t="shared"/>
        <v>牛</v>
      </c>
      <c r="U117">
        <f ref="U117:U148" si="232" t="shared">MAX(H117,O117)</f>
        <v>3102.3</v>
      </c>
      <c r="V117">
        <f ref="V117:V148" si="233" t="shared">MIN(I117,P117)</f>
        <v>3081.07</v>
      </c>
      <c r="W117" s="40">
        <f si="105" t="shared"/>
        <v>6.8668326243264089E-3</v>
      </c>
      <c r="X117">
        <f si="178" t="shared"/>
        <v>1413</v>
      </c>
      <c r="Y117">
        <f si="179" t="shared"/>
        <v>1017</v>
      </c>
      <c r="AA117" s="25">
        <f si="180" t="shared"/>
        <v>6.8546004604173516E-3</v>
      </c>
      <c r="AB117" s="25">
        <f si="200" t="shared"/>
        <v>-2.2833342716175528E-3</v>
      </c>
      <c r="AC117" s="25">
        <f si="201" t="shared"/>
        <v>-5.8360836055197749E-4</v>
      </c>
      <c r="AD117" s="25">
        <f si="202" t="shared"/>
        <v>6.2832242637745834E-3</v>
      </c>
      <c r="AE117" s="25">
        <f si="203" t="shared"/>
        <v>1.648523074400357E-3</v>
      </c>
      <c r="AF117" s="25">
        <f si="204" t="shared"/>
        <v>-5.2183095499261749E-3</v>
      </c>
      <c r="AG117" s="25">
        <f si="181" t="shared"/>
        <v>1.0649147138482404E-3</v>
      </c>
      <c r="AH117" s="25">
        <f si="205" t="shared"/>
        <v>-1.2184195577692408E-3</v>
      </c>
      <c r="AI117" s="25">
        <f si="182" t="shared"/>
        <v>-7.0411165339142245E-4</v>
      </c>
      <c r="AJ117" s="25">
        <f si="183" t="shared"/>
        <v>-3.6389376947429581E-3</v>
      </c>
      <c r="AK117" s="25">
        <f si="184" t="shared"/>
        <v>-2.1785374280612235E-3</v>
      </c>
      <c r="AL117" s="25">
        <f si="185" t="shared"/>
        <v>-2.2691432249525574E-3</v>
      </c>
      <c r="AM117" s="25">
        <f si="186" t="shared"/>
        <v>5.2893391563873645E-3</v>
      </c>
      <c r="AN117" s="25">
        <f ref="AN117" si="234" t="shared">LN(O117/P117)</f>
        <v>4.4679492233939012E-3</v>
      </c>
      <c r="AO117" s="25">
        <f si="188" t="shared"/>
        <v>8.41342265000461E-5</v>
      </c>
      <c r="AP117" s="40">
        <f si="207" t="shared"/>
        <v>0.9865361077111503</v>
      </c>
      <c r="AQ117" s="40">
        <f si="208" t="shared"/>
        <v>1.4198286413708847</v>
      </c>
      <c r="AR117" s="25">
        <f si="189" t="shared"/>
        <v>-3.657117746549268E-4</v>
      </c>
      <c r="AS117" s="25">
        <f si="190" t="shared"/>
        <v>3.2499237123006569E-3</v>
      </c>
      <c r="AT117" s="25">
        <f si="191" t="shared"/>
        <v>1.0649147138482404E-3</v>
      </c>
      <c r="AU117" s="28">
        <f si="192" t="shared"/>
        <v>0.55691554467564752</v>
      </c>
      <c r="AV117" s="28">
        <f si="193" t="shared"/>
        <v>0.86912509038319952</v>
      </c>
      <c r="AW117" s="40">
        <f si="194" t="shared"/>
        <v>0.91474328780026382</v>
      </c>
      <c r="AX117" s="25">
        <f si="195" t="shared"/>
        <v>1.0649147138482404E-3</v>
      </c>
      <c r="AY117" s="28">
        <f si="196" t="shared"/>
        <v>0.47385774846914447</v>
      </c>
      <c r="AZ117" s="25">
        <f si="197" t="shared"/>
        <v>2.9491663249737923E-3</v>
      </c>
      <c r="BA117" s="25">
        <f si="198" t="shared"/>
        <v>3.8843408628417768E-3</v>
      </c>
      <c r="BB117" s="25">
        <f si="119" t="shared"/>
        <v>0.11058394160584635</v>
      </c>
      <c r="BC117" s="25">
        <f si="120" t="shared"/>
        <v>-2.8886135450013517E-3</v>
      </c>
      <c r="BD117" s="25">
        <f si="121" t="shared"/>
        <v>-2.3906175668702559E-3</v>
      </c>
      <c r="BE117" s="39">
        <f ref="BE117" si="235" t="shared">IF(AS116&lt;0,1,0)</f>
        <v>1</v>
      </c>
      <c r="BG117" t="str">
        <f si="210" t="shared"/>
        <v/>
      </c>
      <c r="BH117" t="str">
        <f si="211" t="shared"/>
        <v/>
      </c>
      <c r="BI117" t="str">
        <f si="215" t="shared"/>
        <v/>
      </c>
      <c r="BJ117" t="str">
        <f si="212" t="shared"/>
        <v/>
      </c>
      <c r="BK117" s="25" t="str">
        <f si="124" t="shared"/>
        <v/>
      </c>
    </row>
    <row r="118" spans="1:63">
      <c r="A118" s="1">
        <f>A117+1</f>
        <v>42675</v>
      </c>
      <c r="B118" s="41">
        <f si="104" t="shared"/>
        <v>2</v>
      </c>
      <c r="C118">
        <v>3101.66</v>
      </c>
      <c r="D118">
        <v>3101.85</v>
      </c>
      <c r="E118">
        <v>3098.81</v>
      </c>
      <c r="F118">
        <v>3101.28</v>
      </c>
      <c r="G118">
        <v>3110.74</v>
      </c>
      <c r="H118">
        <v>3113.52</v>
      </c>
      <c r="I118">
        <v>3097.69</v>
      </c>
      <c r="J118">
        <v>1003</v>
      </c>
      <c r="K118">
        <v>939</v>
      </c>
      <c r="L118">
        <v>3110.78</v>
      </c>
      <c r="M118">
        <v>3111.77</v>
      </c>
      <c r="N118">
        <v>3115.73</v>
      </c>
      <c r="O118">
        <v>3120.85</v>
      </c>
      <c r="P118">
        <v>3110.4</v>
      </c>
      <c r="Q118" s="39">
        <v>1432</v>
      </c>
      <c r="R118" s="39">
        <v>1307</v>
      </c>
      <c r="S118">
        <f si="160" t="shared"/>
        <v>3068.2494999999994</v>
      </c>
      <c r="T118" t="str">
        <f si="157" t="shared"/>
        <v>牛</v>
      </c>
      <c r="U118">
        <f si="232" t="shared"/>
        <v>3120.85</v>
      </c>
      <c r="V118">
        <f si="233" t="shared"/>
        <v>3097.69</v>
      </c>
      <c r="W118" s="40">
        <f si="105" t="shared"/>
        <v>7.4487281848006947E-3</v>
      </c>
      <c r="X118">
        <f si="178" t="shared"/>
        <v>1432</v>
      </c>
      <c r="Y118">
        <f si="179" t="shared"/>
        <v>939</v>
      </c>
      <c r="AA118" s="25">
        <f si="180" t="shared"/>
        <v>7.4669693003101096E-3</v>
      </c>
      <c r="AB118" s="25">
        <f si="200" t="shared"/>
        <v>3.7728852539156514E-4</v>
      </c>
      <c r="AC118" s="25">
        <f si="201" t="shared"/>
        <v>-1.6419259113999727E-3</v>
      </c>
      <c r="AD118" s="25">
        <f si="202" t="shared"/>
        <v>5.8068022734007315E-3</v>
      </c>
      <c r="AE118" s="25">
        <f si="203" t="shared"/>
        <v>6.16794857316472E-3</v>
      </c>
      <c r="AF118" s="25">
        <f si="204" t="shared"/>
        <v>-1.2807796116358894E-3</v>
      </c>
      <c r="AG118" s="25">
        <f si="181" t="shared"/>
        <v>4.5260226617649096E-3</v>
      </c>
      <c r="AH118" s="25">
        <f si="205" t="shared"/>
        <v>4.9033111871564228E-3</v>
      </c>
      <c r="AI118" s="25">
        <f si="182" t="shared"/>
        <v>6.1255644001343852E-5</v>
      </c>
      <c r="AJ118" s="25">
        <f si="183" t="shared"/>
        <v>-9.1928521570389544E-4</v>
      </c>
      <c r="AK118" s="25">
        <f si="184" t="shared"/>
        <v>-1.2252254591370662E-4</v>
      </c>
      <c r="AL118" s="25">
        <f si="185" t="shared"/>
        <v>2.9231879678503513E-3</v>
      </c>
      <c r="AM118" s="25">
        <f si="186" t="shared"/>
        <v>5.0972465186238068E-3</v>
      </c>
      <c r="AN118" s="25">
        <f ref="AN118" si="236" t="shared">LN(O118/P118)</f>
        <v>3.3540653309235609E-3</v>
      </c>
      <c r="AO118" s="25">
        <f si="188" t="shared"/>
        <v>1.2858594041559342E-5</v>
      </c>
      <c r="AP118" s="40">
        <f si="207" t="shared"/>
        <v>0.25078963992418307</v>
      </c>
      <c r="AQ118" s="40">
        <f si="208" t="shared"/>
        <v>0.17687934301956665</v>
      </c>
      <c r="AR118" s="25">
        <f si="189" t="shared"/>
        <v>3.1819752620795903E-4</v>
      </c>
      <c r="AS118" s="25">
        <f si="190" t="shared"/>
        <v>1.5899760998728915E-3</v>
      </c>
      <c r="AT118" s="25">
        <f si="191" t="shared"/>
        <v>4.5260226617649096E-3</v>
      </c>
      <c r="AU118" s="28">
        <f si="192" t="shared"/>
        <v>0.82438408085911474</v>
      </c>
      <c r="AV118" s="28">
        <f si="193" t="shared"/>
        <v>0.51004784688995408</v>
      </c>
      <c r="AW118" s="40">
        <f si="194" t="shared"/>
        <v>0.77892918825561641</v>
      </c>
      <c r="AX118" s="25">
        <f si="195" t="shared"/>
        <v>4.5260226617649096E-3</v>
      </c>
      <c r="AY118" s="28">
        <f si="196" t="shared"/>
        <v>0.21373056994818002</v>
      </c>
      <c r="AZ118" s="25">
        <f si="197" t="shared"/>
        <v>4.2039675794862726E-3</v>
      </c>
      <c r="BA118" s="25">
        <f si="198" t="shared"/>
        <v>1.7121394195236759E-3</v>
      </c>
      <c r="BB118" s="25">
        <f si="119" t="shared"/>
        <v>0.91474328780026382</v>
      </c>
      <c r="BC118" s="25">
        <f si="120" t="shared"/>
        <v>3.2499237123006569E-3</v>
      </c>
      <c r="BD118" s="25">
        <f si="121" t="shared"/>
        <v>1.0649147138482404E-3</v>
      </c>
      <c r="BE118" s="39">
        <f ref="BE118" si="237" t="shared">IF(AS117&lt;0,1,0)</f>
        <v>0</v>
      </c>
      <c r="BG118">
        <f si="210" t="shared"/>
        <v>0</v>
      </c>
      <c r="BH118" t="str">
        <f si="211" t="shared"/>
        <v/>
      </c>
      <c r="BI118" t="str">
        <f si="215" t="shared"/>
        <v/>
      </c>
      <c r="BJ118" t="str">
        <f si="212" t="shared"/>
        <v/>
      </c>
      <c r="BK118" s="25" t="str">
        <f si="124" t="shared"/>
        <v/>
      </c>
    </row>
    <row r="119" spans="1:63">
      <c r="A119" s="1">
        <f ref="A119:A121" si="238" t="shared">A118+1</f>
        <v>42676</v>
      </c>
      <c r="B119" s="41">
        <f si="104" t="shared"/>
        <v>3</v>
      </c>
      <c r="C119">
        <v>3115.73</v>
      </c>
      <c r="D119">
        <v>3113.75</v>
      </c>
      <c r="E119">
        <v>3115.22</v>
      </c>
      <c r="F119">
        <v>3113.84</v>
      </c>
      <c r="G119">
        <v>3107.23</v>
      </c>
      <c r="H119">
        <v>3118.98</v>
      </c>
      <c r="I119">
        <v>3104.97</v>
      </c>
      <c r="J119">
        <v>1023</v>
      </c>
      <c r="K119">
        <v>1103</v>
      </c>
      <c r="L119">
        <v>3107.79</v>
      </c>
      <c r="M119">
        <v>3107.61</v>
      </c>
      <c r="N119">
        <v>3102.73</v>
      </c>
      <c r="O119">
        <v>3112.61</v>
      </c>
      <c r="P119">
        <v>3100.61</v>
      </c>
      <c r="Q119" s="39">
        <v>1426</v>
      </c>
      <c r="R119" s="39">
        <v>1453</v>
      </c>
      <c r="S119">
        <f si="160" t="shared"/>
        <v>3074.1274999999996</v>
      </c>
      <c r="T119" t="str">
        <f si="157" t="shared"/>
        <v>牛</v>
      </c>
      <c r="U119">
        <f si="232" t="shared"/>
        <v>3118.98</v>
      </c>
      <c r="V119">
        <f si="233" t="shared"/>
        <v>3100.61</v>
      </c>
      <c r="W119" s="40">
        <f si="105" t="shared"/>
        <v>5.9071589663222011E-3</v>
      </c>
      <c r="X119">
        <f si="178" t="shared"/>
        <v>1023</v>
      </c>
      <c r="Y119">
        <f si="179" t="shared"/>
        <v>1453</v>
      </c>
      <c r="AA119" s="25">
        <f si="180" t="shared"/>
        <v>5.8958895668109529E-3</v>
      </c>
      <c r="AB119" s="25">
        <f si="200" t="shared"/>
        <v>0</v>
      </c>
      <c r="AC119" s="25">
        <f si="201" t="shared"/>
        <v>-5.2236561815210084E-3</v>
      </c>
      <c r="AD119" s="25">
        <f si="202" t="shared"/>
        <v>6.8350278480125697E-4</v>
      </c>
      <c r="AE119" s="25">
        <f si="203" t="shared"/>
        <v>1.0425505899622903E-3</v>
      </c>
      <c r="AF119" s="25">
        <f si="204" t="shared"/>
        <v>-4.8646083763599452E-3</v>
      </c>
      <c r="AG119" s="25">
        <f si="181" t="shared"/>
        <v>-4.181105591558684E-3</v>
      </c>
      <c r="AH119" s="25">
        <f si="205" t="shared"/>
        <v>-4.181105591558684E-3</v>
      </c>
      <c r="AI119" s="25">
        <f si="182" t="shared"/>
        <v>-6.3568710925350513E-4</v>
      </c>
      <c r="AJ119" s="25">
        <f si="183" t="shared"/>
        <v>-1.6369895477869113E-4</v>
      </c>
      <c r="AK119" s="25">
        <f si="184" t="shared"/>
        <v>-6.0678347237102777E-4</v>
      </c>
      <c r="AL119" s="25">
        <f si="185" t="shared"/>
        <v>-2.7318206403963365E-3</v>
      </c>
      <c r="AM119" s="25">
        <f si="186" t="shared"/>
        <v>4.5019717904514608E-3</v>
      </c>
      <c r="AN119" s="25">
        <f ref="AN119" si="239" t="shared">LN(O119/P119)</f>
        <v>3.8627362046498152E-3</v>
      </c>
      <c r="AO119" s="25">
        <f si="188" t="shared"/>
        <v>1.8020859193235324E-4</v>
      </c>
      <c r="AP119" s="40">
        <f si="207" t="shared"/>
        <v>0.76802284082798367</v>
      </c>
      <c r="AQ119" s="40">
        <f si="208" t="shared"/>
        <v>0.76802284082798367</v>
      </c>
      <c r="AR119" s="25">
        <f si="189" t="shared"/>
        <v>-5.7920648727372976E-5</v>
      </c>
      <c r="AS119" s="25">
        <f si="190" t="shared"/>
        <v>-1.6294935430945646E-3</v>
      </c>
      <c r="AT119" s="25">
        <f si="191" t="shared"/>
        <v>-4.181105591558684E-3</v>
      </c>
      <c r="AU119" s="28">
        <f si="192" t="shared"/>
        <v>0.1613133476088639</v>
      </c>
      <c r="AV119" s="28">
        <f si="193" t="shared"/>
        <v>0.17666666666665756</v>
      </c>
      <c r="AW119" s="40">
        <f si="194" t="shared"/>
        <v>0.11540555253129578</v>
      </c>
      <c r="AX119" s="25">
        <f si="195" t="shared"/>
        <v>-4.181105591558684E-3</v>
      </c>
      <c r="AY119" s="28">
        <f si="196" t="shared"/>
        <v>-0.27544910179640586</v>
      </c>
      <c r="AZ119" s="25">
        <f si="197" t="shared"/>
        <v>7.2760056009274368E-4</v>
      </c>
      <c r="BA119" s="25">
        <f si="198" t="shared"/>
        <v>6.8350278480125697E-4</v>
      </c>
      <c r="BB119" s="25">
        <f si="119" t="shared"/>
        <v>0.77892918825561641</v>
      </c>
      <c r="BC119" s="25">
        <f si="120" t="shared"/>
        <v>1.5899760998728915E-3</v>
      </c>
      <c r="BD119" s="25">
        <f si="121" t="shared"/>
        <v>4.5260226617649096E-3</v>
      </c>
      <c r="BE119" s="39">
        <f ref="BE119" si="240" t="shared">IF(AS118&lt;0,1,0)</f>
        <v>0</v>
      </c>
      <c r="BG119" t="str">
        <f si="210" t="shared"/>
        <v/>
      </c>
      <c r="BH119">
        <f si="211" t="shared"/>
        <v>0.5</v>
      </c>
      <c r="BI119" t="str">
        <f si="215" t="shared"/>
        <v/>
      </c>
      <c r="BJ119" t="str">
        <f si="212" t="shared"/>
        <v/>
      </c>
      <c r="BK119" s="25">
        <f si="124" t="shared"/>
        <v>-8.1474677154728232E-4</v>
      </c>
    </row>
    <row r="120" spans="1:63">
      <c r="A120" s="1">
        <f si="238" t="shared"/>
        <v>42677</v>
      </c>
      <c r="B120" s="41">
        <f si="104" t="shared"/>
        <v>4</v>
      </c>
      <c r="C120">
        <v>3096.76</v>
      </c>
      <c r="D120">
        <v>3094.57</v>
      </c>
      <c r="E120">
        <v>3097.73</v>
      </c>
      <c r="F120">
        <v>3099.02</v>
      </c>
      <c r="G120">
        <v>3120.52</v>
      </c>
      <c r="H120">
        <v>3120.53</v>
      </c>
      <c r="I120">
        <v>3094.1</v>
      </c>
      <c r="J120">
        <v>1130</v>
      </c>
      <c r="K120">
        <v>931</v>
      </c>
      <c r="L120">
        <v>3122.48</v>
      </c>
      <c r="M120">
        <v>3127.38</v>
      </c>
      <c r="N120">
        <v>3128.94</v>
      </c>
      <c r="O120">
        <v>3140.93</v>
      </c>
      <c r="P120">
        <v>3122.48</v>
      </c>
      <c r="Q120" s="39">
        <v>1356</v>
      </c>
      <c r="R120" s="39">
        <v>1301</v>
      </c>
      <c r="S120">
        <f si="160" t="shared"/>
        <v>3079.8710000000001</v>
      </c>
      <c r="T120" t="str">
        <f si="157" t="shared"/>
        <v>牛</v>
      </c>
      <c r="U120">
        <f si="232" t="shared"/>
        <v>3140.93</v>
      </c>
      <c r="V120">
        <f si="233" t="shared"/>
        <v>3094.1</v>
      </c>
      <c r="W120" s="40">
        <f si="105" t="shared"/>
        <v>1.5021862162833606E-2</v>
      </c>
      <c r="X120">
        <f si="178" t="shared"/>
        <v>1356</v>
      </c>
      <c r="Y120">
        <f si="179" t="shared"/>
        <v>931</v>
      </c>
      <c r="AA120" s="25">
        <f si="180" t="shared"/>
        <v>1.512225681034369E-2</v>
      </c>
      <c r="AB120" s="25">
        <f si="200" t="shared"/>
        <v>-1.925965473094717E-3</v>
      </c>
      <c r="AC120" s="25">
        <f si="201" t="shared"/>
        <v>-3.8246453644871811E-3</v>
      </c>
      <c r="AD120" s="25">
        <f si="202" t="shared"/>
        <v>1.1197216798346286E-2</v>
      </c>
      <c r="AE120" s="25">
        <f si="203" t="shared"/>
        <v>1.4162530773110475E-2</v>
      </c>
      <c r="AF120" s="25">
        <f si="204" t="shared"/>
        <v>-8.5933138972297141E-4</v>
      </c>
      <c r="AG120" s="25">
        <f si="181" t="shared"/>
        <v>1.033788540862334E-2</v>
      </c>
      <c r="AH120" s="25">
        <f si="205" t="shared"/>
        <v>8.4119199355286514E-3</v>
      </c>
      <c r="AI120" s="25">
        <f si="182" t="shared"/>
        <v>-7.074409186188503E-4</v>
      </c>
      <c r="AJ120" s="25">
        <f si="183" t="shared"/>
        <v>3.1318155584333739E-4</v>
      </c>
      <c r="AK120" s="25">
        <f si="184" t="shared"/>
        <v>7.2952884067314331E-4</v>
      </c>
      <c r="AL120" s="25">
        <f si="185" t="shared"/>
        <v>7.6432509618584842E-3</v>
      </c>
      <c r="AM120" s="25">
        <f si="186" t="shared"/>
        <v>8.5057869405529285E-3</v>
      </c>
      <c r="AN120" s="25">
        <f ref="AN120" si="241" t="shared">LN(O120/P120)</f>
        <v>5.8913765389802565E-3</v>
      </c>
      <c r="AO120" s="25">
        <f si="188" t="shared"/>
        <v>6.2790327227173345E-4</v>
      </c>
      <c r="AP120" s="40">
        <f si="207" t="shared"/>
        <v>0.10064320847522815</v>
      </c>
      <c r="AQ120" s="40">
        <f si="208" t="shared"/>
        <v>0.32652289065455975</v>
      </c>
      <c r="AR120" s="25">
        <f si="189" t="shared"/>
        <v>1.5680354452686236E-3</v>
      </c>
      <c r="AS120" s="25">
        <f si="190" t="shared"/>
        <v>2.0667311744931665E-3</v>
      </c>
      <c r="AT120" s="25">
        <f si="191" t="shared"/>
        <v>1.033788540862334E-2</v>
      </c>
      <c r="AU120" s="28">
        <f si="192" t="shared"/>
        <v>0.99962164207339321</v>
      </c>
      <c r="AV120" s="28">
        <f si="193" t="shared"/>
        <v>0.35013550135501897</v>
      </c>
      <c r="AW120" s="40">
        <f si="194" t="shared"/>
        <v>0.74396754217382444</v>
      </c>
      <c r="AX120" s="25">
        <f si="195" t="shared"/>
        <v>1.033788540862334E-2</v>
      </c>
      <c r="AY120" s="28">
        <f si="196" t="shared"/>
        <v>0.1379457612641479</v>
      </c>
      <c r="AZ120" s="25">
        <f si="197" t="shared"/>
        <v>8.5025823515815745E-3</v>
      </c>
      <c r="BA120" s="25">
        <f si="198" t="shared"/>
        <v>2.0667311744931665E-3</v>
      </c>
      <c r="BB120" s="25">
        <f si="119" t="shared"/>
        <v>0.11540555253129578</v>
      </c>
      <c r="BC120" s="25">
        <f si="120" t="shared"/>
        <v>-1.6294935430945646E-3</v>
      </c>
      <c r="BD120" s="25">
        <f si="121" t="shared"/>
        <v>-4.181105591558684E-3</v>
      </c>
      <c r="BE120" s="39">
        <f ref="BE120" si="242" t="shared">IF(AS119&lt;0,1,0)</f>
        <v>1</v>
      </c>
      <c r="BG120" t="str">
        <f si="210" t="shared"/>
        <v/>
      </c>
      <c r="BH120" t="str">
        <f si="211" t="shared"/>
        <v/>
      </c>
      <c r="BI120">
        <f si="215" t="shared"/>
        <v>2</v>
      </c>
      <c r="BJ120" t="str">
        <f si="212" t="shared"/>
        <v/>
      </c>
      <c r="BK120" s="25">
        <f si="124" t="shared"/>
        <v>4.133462348986333E-3</v>
      </c>
    </row>
    <row r="121" spans="1:63">
      <c r="A121" s="1">
        <f si="238" t="shared"/>
        <v>42678</v>
      </c>
      <c r="B121" s="41">
        <f si="104" t="shared"/>
        <v>5</v>
      </c>
      <c r="C121">
        <v>3126.35</v>
      </c>
      <c r="D121">
        <v>3127.11</v>
      </c>
      <c r="E121">
        <v>3130.43</v>
      </c>
      <c r="F121">
        <v>3132.97</v>
      </c>
      <c r="G121">
        <v>3129.29</v>
      </c>
      <c r="H121">
        <v>3141.33</v>
      </c>
      <c r="I121">
        <v>3125.59</v>
      </c>
      <c r="J121">
        <v>1012</v>
      </c>
      <c r="K121">
        <v>931</v>
      </c>
      <c r="L121">
        <v>3129.04</v>
      </c>
      <c r="M121">
        <v>3129.21</v>
      </c>
      <c r="N121">
        <v>3125.32</v>
      </c>
      <c r="O121">
        <v>3132.94</v>
      </c>
      <c r="P121">
        <v>3119.53</v>
      </c>
      <c r="Q121" s="39">
        <v>1322</v>
      </c>
      <c r="R121" s="39">
        <v>1439</v>
      </c>
      <c r="S121">
        <f si="160" t="shared"/>
        <v>3086.3940000000002</v>
      </c>
      <c r="T121" t="str">
        <f ref="T121:T152" si="243" t="shared">IF(AVERAGE(N120)&lt;S120,"熊",IF(AVERAGE(N120)&gt;S120,"牛",""))</f>
        <v>牛</v>
      </c>
      <c r="U121">
        <f si="232" t="shared"/>
        <v>3141.33</v>
      </c>
      <c r="V121">
        <f si="233" t="shared"/>
        <v>3119.53</v>
      </c>
      <c r="W121" s="40">
        <f si="105" t="shared"/>
        <v>6.9639276717637956E-3</v>
      </c>
      <c r="X121">
        <f si="178" t="shared"/>
        <v>1012</v>
      </c>
      <c r="Y121">
        <f si="179" t="shared"/>
        <v>1439</v>
      </c>
      <c r="AA121" s="25">
        <f si="180" t="shared"/>
        <v>6.9729876693267641E-3</v>
      </c>
      <c r="AB121" s="25">
        <f si="200" t="shared"/>
        <v>-8.2809914424674909E-4</v>
      </c>
      <c r="AC121" s="25">
        <f si="201" t="shared"/>
        <v>-5.1095991741720989E-3</v>
      </c>
      <c r="AD121" s="25">
        <f si="202" t="shared"/>
        <v>1.8543284975916343E-3</v>
      </c>
      <c r="AE121" s="25">
        <f si="203" t="shared"/>
        <v>4.7800872167848875E-3</v>
      </c>
      <c r="AF121" s="25">
        <f si="204" t="shared"/>
        <v>-2.1838404549788808E-3</v>
      </c>
      <c r="AG121" s="25">
        <f si="181" t="shared"/>
        <v>-3.29511957387162E-4</v>
      </c>
      <c r="AH121" s="25">
        <f si="205" t="shared"/>
        <v>-1.1576111016339138E-3</v>
      </c>
      <c r="AI121" s="25">
        <f si="182" t="shared"/>
        <v>2.4306544016981942E-4</v>
      </c>
      <c r="AJ121" s="25">
        <f si="183" t="shared"/>
        <v>1.3041854047306997E-3</v>
      </c>
      <c r="AK121" s="25">
        <f si="184" t="shared"/>
        <v>2.115246534225416E-3</v>
      </c>
      <c r="AL121" s="25">
        <f si="185" t="shared"/>
        <v>9.3995185671156276E-4</v>
      </c>
      <c r="AM121" s="25">
        <f si="186" t="shared"/>
        <v>5.0232117521269576E-3</v>
      </c>
      <c r="AN121" s="25">
        <f ref="AN121:AN122" si="244" t="shared">LN(O121/P121)</f>
        <v>4.2895113649136325E-3</v>
      </c>
      <c r="AO121" s="25">
        <f si="188" t="shared"/>
        <v>-7.9893517961865404E-5</v>
      </c>
      <c r="AP121" s="40">
        <f si="207" t="shared"/>
        <v>4.8284625158816652E-2</v>
      </c>
      <c r="AQ121" s="40">
        <f si="208" t="shared"/>
        <v>0.21283354510800226</v>
      </c>
      <c r="AR121" s="25">
        <f si="189" t="shared"/>
        <v>5.432828667500385E-5</v>
      </c>
      <c r="AS121" s="25">
        <f si="190" t="shared"/>
        <v>-1.1895702961370346E-3</v>
      </c>
      <c r="AT121" s="25">
        <f si="191" t="shared"/>
        <v>-3.29511957387162E-4</v>
      </c>
      <c r="AU121" s="28">
        <f si="192" t="shared"/>
        <v>0.23506988564166895</v>
      </c>
      <c r="AV121" s="28">
        <f si="193" t="shared"/>
        <v>0.43176733780760823</v>
      </c>
      <c r="AW121" s="40">
        <f si="194" t="shared"/>
        <v>0.265596330275231</v>
      </c>
      <c r="AX121" s="25">
        <f si="195" t="shared"/>
        <v>-3.29511957387162E-4</v>
      </c>
      <c r="AY121" s="28">
        <f si="196" t="shared"/>
        <v>-0.17064220183485534</v>
      </c>
      <c r="AZ121" s="25">
        <f si="197" t="shared"/>
        <v>1.1830763920538765E-3</v>
      </c>
      <c r="BA121" s="25">
        <f si="198" t="shared"/>
        <v>1.8543284975916343E-3</v>
      </c>
      <c r="BB121" s="25">
        <f si="119" t="shared"/>
        <v>0.74396754217382444</v>
      </c>
      <c r="BC121" s="25">
        <f si="120" t="shared"/>
        <v>2.0667311744931665E-3</v>
      </c>
      <c r="BD121" s="25">
        <f si="121" t="shared"/>
        <v>1.033788540862334E-2</v>
      </c>
      <c r="BE121" s="39">
        <f ref="BE121:BE122" si="245" t="shared">IF(AS120&lt;0,1,0)</f>
        <v>0</v>
      </c>
      <c r="BG121" t="str">
        <f si="210" t="shared"/>
        <v/>
      </c>
      <c r="BH121" t="str">
        <f si="211" t="shared"/>
        <v/>
      </c>
      <c r="BI121" t="str">
        <f si="215" t="shared"/>
        <v/>
      </c>
      <c r="BJ121">
        <f si="212" t="shared"/>
        <v>0.5</v>
      </c>
      <c r="BK121" s="25">
        <f si="124" t="shared"/>
        <v>-5.9478514806851732E-4</v>
      </c>
    </row>
    <row r="122" spans="1:63">
      <c r="A122" s="1">
        <v>42681</v>
      </c>
      <c r="B122" s="41">
        <f si="104" t="shared"/>
        <v>1</v>
      </c>
      <c r="C122">
        <v>3124.89</v>
      </c>
      <c r="D122">
        <v>3126.84</v>
      </c>
      <c r="E122">
        <v>3124.52</v>
      </c>
      <c r="F122">
        <v>3122.03</v>
      </c>
      <c r="G122">
        <v>3133.56</v>
      </c>
      <c r="H122">
        <v>3135.23</v>
      </c>
      <c r="I122">
        <v>3117.1</v>
      </c>
      <c r="J122">
        <v>1103</v>
      </c>
      <c r="K122">
        <v>1013</v>
      </c>
      <c r="L122">
        <v>3133.71</v>
      </c>
      <c r="M122">
        <v>3134.61</v>
      </c>
      <c r="N122">
        <v>3133.33</v>
      </c>
      <c r="O122">
        <v>3139.2</v>
      </c>
      <c r="P122">
        <v>3124.83</v>
      </c>
      <c r="Q122" s="39">
        <v>1320</v>
      </c>
      <c r="R122" s="39">
        <v>1439</v>
      </c>
      <c r="S122">
        <f si="160" t="shared"/>
        <v>3092.4250000000002</v>
      </c>
      <c r="T122" t="str">
        <f si="243" t="shared"/>
        <v>牛</v>
      </c>
      <c r="U122">
        <f si="232" t="shared"/>
        <v>3139.2</v>
      </c>
      <c r="V122">
        <f si="233" t="shared"/>
        <v>3117.1</v>
      </c>
      <c r="W122" s="40">
        <f si="105" t="shared"/>
        <v>7.0649079880739278E-3</v>
      </c>
      <c r="X122">
        <f si="178" t="shared"/>
        <v>1320</v>
      </c>
      <c r="Y122">
        <f si="179" t="shared"/>
        <v>1013</v>
      </c>
      <c r="AA122" s="25">
        <f si="180" t="shared"/>
        <v>7.0722489431627707E-3</v>
      </c>
      <c r="AB122" s="25">
        <f si="200" t="shared"/>
        <v>-1.3759537701256311E-4</v>
      </c>
      <c r="AC122" s="25">
        <f si="201" t="shared"/>
        <v>-1.8716536114114645E-3</v>
      </c>
      <c r="AD122" s="25">
        <f si="202" t="shared"/>
        <v>5.1932543766623996E-3</v>
      </c>
      <c r="AE122" s="25">
        <f si="203" t="shared"/>
        <v>4.5689078200766972E-3</v>
      </c>
      <c r="AF122" s="25">
        <f si="204" t="shared"/>
        <v>-2.4960001679972788E-3</v>
      </c>
      <c r="AG122" s="25">
        <f si="181" t="shared"/>
        <v>2.6972542086652345E-3</v>
      </c>
      <c r="AH122" s="25">
        <f si="205" t="shared"/>
        <v>2.5596588316526862E-3</v>
      </c>
      <c r="AI122" s="25">
        <f si="182" t="shared"/>
        <v>6.2382734482743047E-4</v>
      </c>
      <c r="AJ122" s="25">
        <f si="183" t="shared"/>
        <v>-1.1841117815356615E-4</v>
      </c>
      <c r="AK122" s="25">
        <f si="184" t="shared"/>
        <v>-9.1565129690235152E-4</v>
      </c>
      <c r="AL122" s="25">
        <f si="185" t="shared"/>
        <v>2.7706558481076712E-3</v>
      </c>
      <c r="AM122" s="25">
        <f si="186" t="shared"/>
        <v>5.7994542242140821E-3</v>
      </c>
      <c r="AN122" s="25">
        <f si="244" t="shared"/>
        <v>4.5881086802758058E-3</v>
      </c>
      <c r="AO122" s="25">
        <f si="188" t="shared"/>
        <v>4.786773189253072E-5</v>
      </c>
      <c r="AP122" s="40">
        <f si="207" t="shared"/>
        <v>0.42967457253171082</v>
      </c>
      <c r="AQ122" s="40">
        <f si="208" t="shared"/>
        <v>0.45339216767789325</v>
      </c>
      <c r="AR122" s="25">
        <f si="189" t="shared"/>
        <v>2.8715828361817319E-4</v>
      </c>
      <c r="AS122" s="25">
        <f si="190" t="shared"/>
        <v>-1.2126937133502861E-4</v>
      </c>
      <c r="AT122" s="25">
        <f si="191" t="shared"/>
        <v>2.6972542086652345E-3</v>
      </c>
      <c r="AU122" s="28">
        <f si="192" t="shared"/>
        <v>0.9078874793160473</v>
      </c>
      <c r="AV122" s="28">
        <f si="193" t="shared"/>
        <v>0.59151009046625358</v>
      </c>
      <c r="AW122" s="40">
        <f si="194" t="shared"/>
        <v>0.73438914027149704</v>
      </c>
      <c r="AX122" s="25">
        <f si="195" t="shared"/>
        <v>2.6972542086652345E-3</v>
      </c>
      <c r="AY122" s="28">
        <f si="196" t="shared"/>
        <v>-1.7194570135751614E-2</v>
      </c>
      <c r="AZ122" s="25">
        <f si="197" t="shared"/>
        <v>5.2666560161051274E-3</v>
      </c>
      <c r="BA122" s="25">
        <f si="198" t="shared"/>
        <v>2.7164550688642802E-3</v>
      </c>
      <c r="BB122" s="25">
        <f si="119" t="shared"/>
        <v>0.265596330275231</v>
      </c>
      <c r="BC122" s="25">
        <f si="120" t="shared"/>
        <v>-1.1895702961370346E-3</v>
      </c>
      <c r="BD122" s="25">
        <f si="121" t="shared"/>
        <v>-3.29511957387162E-4</v>
      </c>
      <c r="BE122" s="39">
        <f si="245" t="shared"/>
        <v>1</v>
      </c>
      <c r="BG122" t="str">
        <f si="210" t="shared"/>
        <v/>
      </c>
      <c r="BH122" t="str">
        <f si="211" t="shared"/>
        <v/>
      </c>
      <c r="BI122" t="str">
        <f si="215" t="shared"/>
        <v/>
      </c>
      <c r="BJ122" t="str">
        <f si="212" t="shared"/>
        <v/>
      </c>
      <c r="BK122" s="25" t="str">
        <f si="124" t="shared"/>
        <v/>
      </c>
    </row>
    <row r="123" spans="1:63">
      <c r="A123" s="1">
        <v>42682</v>
      </c>
      <c r="B123" s="41">
        <f si="104" t="shared"/>
        <v>2</v>
      </c>
      <c r="C123">
        <v>3140.94</v>
      </c>
      <c r="D123">
        <v>3144.1</v>
      </c>
      <c r="E123">
        <v>3141.05</v>
      </c>
      <c r="F123">
        <v>3138.29</v>
      </c>
      <c r="G123">
        <v>3152.52</v>
      </c>
      <c r="H123">
        <v>3152.52</v>
      </c>
      <c r="I123">
        <v>3134.95</v>
      </c>
      <c r="J123">
        <v>1130</v>
      </c>
      <c r="K123">
        <v>1039</v>
      </c>
      <c r="L123">
        <v>3152.18</v>
      </c>
      <c r="M123">
        <v>3153.44</v>
      </c>
      <c r="N123">
        <v>3147.89</v>
      </c>
      <c r="O123">
        <v>3156.88</v>
      </c>
      <c r="P123">
        <v>3142.85</v>
      </c>
      <c r="Q123" s="39">
        <v>1319</v>
      </c>
      <c r="R123" s="39">
        <v>1450</v>
      </c>
      <c r="S123">
        <f si="160" t="shared"/>
        <v>3096.6845000000003</v>
      </c>
      <c r="T123" t="str">
        <f si="243" t="shared"/>
        <v>牛</v>
      </c>
      <c r="U123">
        <f si="232" t="shared"/>
        <v>3156.88</v>
      </c>
      <c r="V123">
        <f si="233" t="shared"/>
        <v>3134.95</v>
      </c>
      <c r="W123" s="40">
        <f si="105" t="shared"/>
        <v>6.9709730893284267E-3</v>
      </c>
      <c r="X123">
        <f si="178" t="shared"/>
        <v>1319</v>
      </c>
      <c r="Y123">
        <f si="179" t="shared"/>
        <v>1039</v>
      </c>
      <c r="AA123" s="25">
        <f si="180" t="shared"/>
        <v>6.9819862843608256E-3</v>
      </c>
      <c r="AB123" s="25">
        <f si="200" t="shared"/>
        <v>2.4257813998122685E-3</v>
      </c>
      <c r="AC123" s="25">
        <f si="201" t="shared"/>
        <v>-2.8518109599053455E-3</v>
      </c>
      <c r="AD123" s="25">
        <f si="202" t="shared"/>
        <v>4.1191621294229949E-3</v>
      </c>
      <c r="AE123" s="25">
        <f si="203" t="shared"/>
        <v>5.0620799064012645E-3</v>
      </c>
      <c r="AF123" s="25">
        <f si="204" t="shared"/>
        <v>-1.9088931829270904E-3</v>
      </c>
      <c r="AG123" s="25">
        <f si="181" t="shared"/>
        <v>2.2102689464959203E-3</v>
      </c>
      <c r="AH123" s="25">
        <f si="205" t="shared"/>
        <v>4.6360503463082252E-3</v>
      </c>
      <c r="AI123" s="25">
        <f si="182" t="shared"/>
        <v>1.0055624996088211E-3</v>
      </c>
      <c r="AJ123" s="25">
        <f si="183" t="shared"/>
        <v>3.5020749797956396E-5</v>
      </c>
      <c r="AK123" s="25">
        <f si="184" t="shared"/>
        <v>-8.4405258521418416E-4</v>
      </c>
      <c r="AL123" s="25">
        <f si="185" t="shared"/>
        <v>3.6800148307985204E-3</v>
      </c>
      <c r="AM123" s="25">
        <f si="186" t="shared"/>
        <v>5.5889080137255971E-3</v>
      </c>
      <c r="AN123" s="25">
        <f ref="AN123:AN124" si="246" t="shared">LN(O123/P123)</f>
        <v>4.4541665105618409E-3</v>
      </c>
      <c r="AO123" s="25">
        <f si="188" t="shared"/>
        <v>-1.0785604400839799E-4</v>
      </c>
      <c r="AP123" s="40">
        <f si="207" t="shared"/>
        <v>0.34092202618100059</v>
      </c>
      <c r="AQ123" s="40">
        <f si="208" t="shared"/>
        <v>-9.2202618099025371E-2</v>
      </c>
      <c r="AR123" s="25">
        <f si="189" t="shared"/>
        <v>3.9964349794957934E-4</v>
      </c>
      <c r="AS123" s="25">
        <f si="190" t="shared"/>
        <v>-1.361889840294113E-3</v>
      </c>
      <c r="AT123" s="25">
        <f si="191" t="shared"/>
        <v>2.2102689464959203E-3</v>
      </c>
      <c r="AU123" s="28">
        <f si="192" t="shared"/>
        <v>1</v>
      </c>
      <c r="AV123" s="28">
        <f si="193" t="shared"/>
        <v>0.3592302209550885</v>
      </c>
      <c r="AW123" s="40">
        <f si="194" t="shared"/>
        <v>0.59005927952575843</v>
      </c>
      <c r="AX123" s="25">
        <f si="195" t="shared"/>
        <v>2.2102689464959203E-3</v>
      </c>
      <c r="AY123" s="28">
        <f si="196" t="shared"/>
        <v>-0.19562243502051557</v>
      </c>
      <c r="AZ123" s="25">
        <f si="197" t="shared"/>
        <v>5.5889080137255971E-3</v>
      </c>
      <c r="BA123" s="25">
        <f si="198" t="shared"/>
        <v>1.6023555506565054E-3</v>
      </c>
      <c r="BB123" s="25">
        <f si="119" t="shared"/>
        <v>0.73438914027149704</v>
      </c>
      <c r="BC123" s="25">
        <f si="120" t="shared"/>
        <v>-1.2126937133502861E-4</v>
      </c>
      <c r="BD123" s="25">
        <f si="121" t="shared"/>
        <v>2.6972542086652345E-3</v>
      </c>
      <c r="BE123" s="39">
        <f ref="BE123:BE124" si="247" t="shared">IF(AS122&lt;0,1,0)</f>
        <v>1</v>
      </c>
      <c r="BG123">
        <f si="210" t="shared"/>
        <v>1</v>
      </c>
      <c r="BH123" t="str">
        <f si="211" t="shared"/>
        <v/>
      </c>
      <c r="BI123" t="str">
        <f si="215" t="shared"/>
        <v/>
      </c>
      <c r="BJ123" t="str">
        <f si="212" t="shared"/>
        <v/>
      </c>
      <c r="BK123" s="25">
        <f si="124" t="shared"/>
        <v>-1.361889840294113E-3</v>
      </c>
    </row>
    <row r="124" spans="1:63">
      <c r="A124" s="1">
        <v>42683</v>
      </c>
      <c r="B124" s="41">
        <f si="104" t="shared"/>
        <v>3</v>
      </c>
      <c r="C124">
        <v>3146.08</v>
      </c>
      <c r="D124">
        <v>3145.3</v>
      </c>
      <c r="E124">
        <v>3143.83</v>
      </c>
      <c r="F124">
        <v>3143.82</v>
      </c>
      <c r="G124">
        <v>3106.23</v>
      </c>
      <c r="H124">
        <v>3146.83</v>
      </c>
      <c r="I124">
        <v>3106.07</v>
      </c>
      <c r="J124">
        <v>944</v>
      </c>
      <c r="K124">
        <v>1130</v>
      </c>
      <c r="L124">
        <v>3106.28</v>
      </c>
      <c r="M124">
        <v>3116.85</v>
      </c>
      <c r="N124">
        <v>3128.37</v>
      </c>
      <c r="O124">
        <v>3143.75</v>
      </c>
      <c r="P124">
        <v>3096.95</v>
      </c>
      <c r="Q124" s="39">
        <v>1400</v>
      </c>
      <c r="R124" s="39">
        <v>1302</v>
      </c>
      <c r="S124">
        <f si="160" t="shared"/>
        <v>3100.8164999999999</v>
      </c>
      <c r="T124" t="str">
        <f si="243" t="shared"/>
        <v>牛</v>
      </c>
      <c r="U124">
        <f si="232" t="shared"/>
        <v>3146.83</v>
      </c>
      <c r="V124">
        <f si="233" t="shared"/>
        <v>3096.95</v>
      </c>
      <c r="W124" s="40">
        <f si="105" t="shared"/>
        <v>1.5977840717229772E-2</v>
      </c>
      <c r="X124">
        <f si="178" t="shared"/>
        <v>944</v>
      </c>
      <c r="Y124">
        <f si="179" t="shared"/>
        <v>1302</v>
      </c>
      <c r="AA124" s="25">
        <f si="180" t="shared"/>
        <v>1.5854650867110853E-2</v>
      </c>
      <c r="AB124" s="25">
        <f si="200" t="shared"/>
        <v>-5.7515369469379025E-4</v>
      </c>
      <c r="AC124" s="25">
        <f si="201" t="shared"/>
        <v>-5.8834947890629118E-3</v>
      </c>
      <c r="AD124" s="25">
        <f si="202" t="shared"/>
        <v>1.0094345928166966E-2</v>
      </c>
      <c r="AE124" s="25">
        <f si="203" t="shared"/>
        <v>2.3836349274067062E-4</v>
      </c>
      <c r="AF124" s="25">
        <f si="204" t="shared"/>
        <v>-1.5739477224489241E-2</v>
      </c>
      <c r="AG124" s="25">
        <f si="181" t="shared"/>
        <v>-5.6451312963222257E-3</v>
      </c>
      <c r="AH124" s="25">
        <f si="205" t="shared"/>
        <v>-6.2202849910160509E-3</v>
      </c>
      <c r="AI124" s="25">
        <f si="182" t="shared"/>
        <v>-2.4795831884135853E-4</v>
      </c>
      <c r="AJ124" s="25">
        <f si="183" t="shared"/>
        <v>-7.1543157087162199E-4</v>
      </c>
      <c r="AK124" s="25">
        <f si="184" t="shared"/>
        <v>-7.1861240949962647E-4</v>
      </c>
      <c r="AL124" s="25">
        <f si="185" t="shared"/>
        <v>-1.2747461218826747E-2</v>
      </c>
      <c r="AM124" s="25">
        <f si="186" t="shared"/>
        <v>1.3037335424197315E-2</v>
      </c>
      <c r="AN124" s="25">
        <f si="246" t="shared"/>
        <v>1.4998598661291765E-2</v>
      </c>
      <c r="AO124" s="25">
        <f si="188" t="shared"/>
        <v>1.6096553567314512E-5</v>
      </c>
      <c r="AP124" s="40">
        <f si="207" t="shared"/>
        <v>0.98159960745829233</v>
      </c>
      <c r="AQ124" s="40">
        <f si="208" t="shared"/>
        <v>1.0260058881256122</v>
      </c>
      <c r="AR124" s="25">
        <f si="189" t="shared"/>
        <v>3.3970076680114314E-3</v>
      </c>
      <c r="AS124" s="25">
        <f si="190" t="shared"/>
        <v>7.0862333689372722E-3</v>
      </c>
      <c r="AT124" s="25">
        <f si="191" t="shared"/>
        <v>-5.6451312963222257E-3</v>
      </c>
      <c r="AU124" s="28">
        <f si="192" t="shared"/>
        <v>3.9254170755607309E-3</v>
      </c>
      <c r="AV124" s="28">
        <f si="193" t="shared"/>
        <v>0.67136752136752031</v>
      </c>
      <c r="AW124" s="40">
        <f si="194" t="shared"/>
        <v>0.62991178829190064</v>
      </c>
      <c r="AX124" s="25">
        <f si="195" t="shared"/>
        <v>-5.6451312963222257E-3</v>
      </c>
      <c r="AY124" s="28">
        <f si="196" t="shared"/>
        <v>0.44286287089012916</v>
      </c>
      <c r="AZ124" s="25">
        <f si="197" t="shared"/>
        <v>5.1510712629866934E-5</v>
      </c>
      <c r="BA124" s="25">
        <f si="198" t="shared"/>
        <v>1.0094345928166966E-2</v>
      </c>
      <c r="BB124" s="25">
        <f si="119" t="shared"/>
        <v>0.59005927952575843</v>
      </c>
      <c r="BC124" s="25">
        <f si="120" t="shared"/>
        <v>-1.361889840294113E-3</v>
      </c>
      <c r="BD124" s="25">
        <f si="121" t="shared"/>
        <v>2.2102689464959203E-3</v>
      </c>
      <c r="BE124" s="39">
        <f si="247" t="shared"/>
        <v>1</v>
      </c>
      <c r="BG124" t="str">
        <f si="210" t="shared"/>
        <v/>
      </c>
      <c r="BH124">
        <f si="211" t="shared"/>
        <v>0.5</v>
      </c>
      <c r="BI124" t="str">
        <f si="215" t="shared"/>
        <v/>
      </c>
      <c r="BJ124" t="str">
        <f si="212" t="shared"/>
        <v/>
      </c>
      <c r="BK124" s="25">
        <f si="124" t="shared"/>
        <v>3.5431166844686361E-3</v>
      </c>
    </row>
    <row r="125" spans="1:63">
      <c r="A125" s="1">
        <v>42684</v>
      </c>
      <c r="B125" s="41">
        <f si="104" t="shared"/>
        <v>4</v>
      </c>
      <c r="C125">
        <v>3148.54</v>
      </c>
      <c r="D125">
        <v>3157.49</v>
      </c>
      <c r="E125">
        <v>3153.77</v>
      </c>
      <c r="F125">
        <v>3162.16</v>
      </c>
      <c r="G125">
        <v>3164.12</v>
      </c>
      <c r="H125">
        <v>3170.58</v>
      </c>
      <c r="I125">
        <v>3148.54</v>
      </c>
      <c r="J125">
        <v>1015</v>
      </c>
      <c r="K125">
        <v>931</v>
      </c>
      <c r="L125">
        <v>3164.13</v>
      </c>
      <c r="M125">
        <v>3166.07</v>
      </c>
      <c r="N125">
        <v>3171.28</v>
      </c>
      <c r="O125">
        <v>3172.31</v>
      </c>
      <c r="P125">
        <v>3164.13</v>
      </c>
      <c r="Q125" s="39">
        <v>1438</v>
      </c>
      <c r="R125" s="39">
        <v>1301</v>
      </c>
      <c r="S125">
        <f si="160" t="shared"/>
        <v>3104.3100000000004</v>
      </c>
      <c r="T125" t="str">
        <f si="243" t="shared"/>
        <v>牛</v>
      </c>
      <c r="U125">
        <f si="232" t="shared"/>
        <v>3172.31</v>
      </c>
      <c r="V125">
        <f si="233" t="shared"/>
        <v>3148.54</v>
      </c>
      <c r="W125" s="40">
        <f si="105" t="shared"/>
        <v>7.5211758076347574E-3</v>
      </c>
      <c r="X125">
        <f si="178" t="shared"/>
        <v>1438</v>
      </c>
      <c r="Y125">
        <f si="179" t="shared"/>
        <v>931</v>
      </c>
      <c r="AA125" s="25">
        <f si="180" t="shared"/>
        <v>7.5495308936840509E-3</v>
      </c>
      <c r="AB125" s="25">
        <f si="200" t="shared"/>
        <v>6.4267511956142614E-3</v>
      </c>
      <c r="AC125" s="25">
        <f si="201" t="shared"/>
        <v>-3.2473725731053677E-4</v>
      </c>
      <c r="AD125" s="25">
        <f si="202" t="shared"/>
        <v>7.1964385503240566E-3</v>
      </c>
      <c r="AE125" s="25">
        <f si="203" t="shared"/>
        <v>7.5211758076347574E-3</v>
      </c>
      <c r="AF125" s="25">
        <f si="204" t="shared"/>
        <v>0</v>
      </c>
      <c r="AG125" s="25">
        <f si="181" t="shared"/>
        <v>7.1964385503240566E-3</v>
      </c>
      <c r="AH125" s="25">
        <f si="205" t="shared"/>
        <v>1.3623189745938314E-2</v>
      </c>
      <c r="AI125" s="25">
        <f si="182" t="shared"/>
        <v>2.8385548465427639E-3</v>
      </c>
      <c r="AJ125" s="25">
        <f si="183" t="shared"/>
        <v>1.6597092813782201E-3</v>
      </c>
      <c r="AK125" s="25">
        <f si="184" t="shared"/>
        <v>4.3164850642123239E-3</v>
      </c>
      <c r="AL125" s="25">
        <f si="185" t="shared"/>
        <v>4.9361225329022347E-3</v>
      </c>
      <c r="AM125" s="25">
        <f si="186" t="shared"/>
        <v>6.9756831243629001E-3</v>
      </c>
      <c r="AN125" s="25">
        <f ref="AN125" si="248" t="shared">LN(O125/P125)</f>
        <v>2.5818928433333829E-3</v>
      </c>
      <c r="AO125" s="25">
        <f si="188" t="shared"/>
        <v>3.1604313988662962E-6</v>
      </c>
      <c r="AP125" s="40">
        <f si="207" t="shared"/>
        <v>0</v>
      </c>
      <c r="AQ125" s="40">
        <f si="208" t="shared"/>
        <v>-0.91515426497278163</v>
      </c>
      <c r="AR125" s="25">
        <f si="189" t="shared"/>
        <v>6.1293483957418988E-4</v>
      </c>
      <c r="AS125" s="25">
        <f si="190" t="shared"/>
        <v>2.2571555860229223E-3</v>
      </c>
      <c r="AT125" s="25">
        <f si="191" t="shared"/>
        <v>7.1964385503240566E-3</v>
      </c>
      <c r="AU125" s="28">
        <f si="192" t="shared"/>
        <v>0.70689655172413579</v>
      </c>
      <c r="AV125" s="28">
        <f si="193" t="shared"/>
        <v>0.87408312958438072</v>
      </c>
      <c r="AW125" s="40">
        <f si="194" t="shared"/>
        <v>0.9566680689945416</v>
      </c>
      <c r="AX125" s="25">
        <f si="195" t="shared"/>
        <v>7.1964385503240566E-3</v>
      </c>
      <c r="AY125" s="28">
        <f si="196" t="shared"/>
        <v>0.30079932688262923</v>
      </c>
      <c r="AZ125" s="25">
        <f si="197" t="shared"/>
        <v>4.9361225329022347E-3</v>
      </c>
      <c r="BA125" s="25">
        <f si="198" t="shared"/>
        <v>2.2571555860229223E-3</v>
      </c>
      <c r="BB125" s="25">
        <f si="119" t="shared"/>
        <v>0.62991178829190064</v>
      </c>
      <c r="BC125" s="25">
        <f si="120" t="shared"/>
        <v>7.0862333689372722E-3</v>
      </c>
      <c r="BD125" s="25">
        <f si="121" t="shared"/>
        <v>-5.6451312963222257E-3</v>
      </c>
      <c r="BE125" s="39">
        <f ref="BE125" si="249" t="shared">IF(AS124&lt;0,1,0)</f>
        <v>0</v>
      </c>
      <c r="BG125" t="str">
        <f si="210" t="shared"/>
        <v/>
      </c>
      <c r="BH125" t="str">
        <f si="211" t="shared"/>
        <v/>
      </c>
      <c r="BI125">
        <f si="215" t="shared"/>
        <v>0</v>
      </c>
      <c r="BJ125" t="str">
        <f si="212" t="shared"/>
        <v/>
      </c>
      <c r="BK125" s="25" t="str">
        <f si="124" t="shared"/>
        <v/>
      </c>
    </row>
    <row r="126" spans="1:63">
      <c r="A126" s="1">
        <v>42685</v>
      </c>
      <c r="B126" s="41">
        <f si="104" t="shared"/>
        <v>5</v>
      </c>
      <c r="C126">
        <v>3169.4</v>
      </c>
      <c r="D126">
        <v>3169.09</v>
      </c>
      <c r="E126">
        <v>3172.68</v>
      </c>
      <c r="F126">
        <v>3172.94</v>
      </c>
      <c r="G126">
        <v>3190.5</v>
      </c>
      <c r="H126">
        <v>3191.26</v>
      </c>
      <c r="I126">
        <v>3166.07</v>
      </c>
      <c r="J126">
        <v>1130</v>
      </c>
      <c r="K126">
        <v>948</v>
      </c>
      <c r="L126">
        <v>3190.5</v>
      </c>
      <c r="M126">
        <v>3196.61</v>
      </c>
      <c r="N126">
        <v>3196.04</v>
      </c>
      <c r="O126">
        <v>3202.74</v>
      </c>
      <c r="P126">
        <v>3190.5</v>
      </c>
      <c r="Q126" s="39">
        <v>1402</v>
      </c>
      <c r="R126" s="39">
        <v>1301</v>
      </c>
      <c r="S126">
        <f si="160" t="shared"/>
        <v>3109.8070000000002</v>
      </c>
      <c r="T126" t="str">
        <f si="243" t="shared"/>
        <v>牛</v>
      </c>
      <c r="U126">
        <f si="232" t="shared"/>
        <v>3202.74</v>
      </c>
      <c r="V126">
        <f si="233" t="shared"/>
        <v>3166.07</v>
      </c>
      <c r="W126" s="40">
        <f si="105" t="shared"/>
        <v>1.1515622300495236E-2</v>
      </c>
      <c r="X126">
        <f si="178" t="shared"/>
        <v>1402</v>
      </c>
      <c r="Y126">
        <f si="179" t="shared"/>
        <v>948</v>
      </c>
      <c r="AA126" s="25">
        <f si="180" t="shared"/>
        <v>1.1570013251719448E-2</v>
      </c>
      <c r="AB126" s="25">
        <f si="200" t="shared"/>
        <v>-5.9299635215498295E-4</v>
      </c>
      <c r="AC126" s="25">
        <f si="201" t="shared"/>
        <v>-2.0941499625086093E-3</v>
      </c>
      <c r="AD126" s="25">
        <f si="202" t="shared"/>
        <v>9.421472337986514E-3</v>
      </c>
      <c r="AE126" s="25">
        <f si="203" t="shared"/>
        <v>1.0464397906201687E-2</v>
      </c>
      <c r="AF126" s="25">
        <f si="204" t="shared"/>
        <v>-1.0512243942935569E-3</v>
      </c>
      <c r="AG126" s="25">
        <f si="181" t="shared"/>
        <v>8.3702479436930689E-3</v>
      </c>
      <c r="AH126" s="25">
        <f si="205" t="shared"/>
        <v>7.7772515915379443E-3</v>
      </c>
      <c r="AI126" s="25">
        <f si="182" t="shared"/>
        <v>-9.7815094840313606E-5</v>
      </c>
      <c r="AJ126" s="25">
        <f si="183" t="shared"/>
        <v>1.0343610589712482E-3</v>
      </c>
      <c r="AK126" s="25">
        <f si="184" t="shared"/>
        <v>1.1163073463773907E-3</v>
      </c>
      <c r="AL126" s="25">
        <f si="185" t="shared"/>
        <v>6.63534879969363E-3</v>
      </c>
      <c r="AM126" s="25">
        <f si="186" t="shared"/>
        <v>7.9247520047206928E-3</v>
      </c>
      <c r="AN126" s="25">
        <f ref="AN126:AN127" si="250" t="shared">LN(O126/P126)</f>
        <v>3.8290491065080126E-3</v>
      </c>
      <c r="AO126" s="25">
        <f si="188" t="shared"/>
        <v>0</v>
      </c>
      <c r="AP126" s="40">
        <f si="207" t="shared"/>
        <v>0.13219531560142597</v>
      </c>
      <c r="AQ126" s="40">
        <f si="208" t="shared"/>
        <v>0.20682810639142615</v>
      </c>
      <c r="AR126" s="25">
        <f si="189" t="shared"/>
        <v>1.9132289451023474E-3</v>
      </c>
      <c r="AS126" s="25">
        <f si="190" t="shared"/>
        <v>1.7348991439992642E-3</v>
      </c>
      <c r="AT126" s="25">
        <f si="191" t="shared"/>
        <v>8.3702479436930689E-3</v>
      </c>
      <c r="AU126" s="28">
        <f si="192" t="shared"/>
        <v>0.96982929734020573</v>
      </c>
      <c r="AV126" s="28">
        <f si="193" t="shared"/>
        <v>0.45261437908497243</v>
      </c>
      <c r="AW126" s="40">
        <f si="194" t="shared"/>
        <v>0.81728933733297282</v>
      </c>
      <c r="AX126" s="25">
        <f si="195" t="shared"/>
        <v>8.3702479436930689E-3</v>
      </c>
      <c r="AY126" s="28">
        <f si="196" t="shared"/>
        <v>0.15107717480229127</v>
      </c>
      <c r="AZ126" s="25">
        <f si="197" t="shared"/>
        <v>7.6865731939871826E-3</v>
      </c>
      <c r="BA126" s="25">
        <f si="198" t="shared"/>
        <v>1.7348991439992642E-3</v>
      </c>
      <c r="BB126" s="25">
        <f si="119" t="shared"/>
        <v>0.9566680689945416</v>
      </c>
      <c r="BC126" s="25">
        <f si="120" t="shared"/>
        <v>2.2571555860229223E-3</v>
      </c>
      <c r="BD126" s="25">
        <f si="121" t="shared"/>
        <v>7.1964385503240566E-3</v>
      </c>
      <c r="BE126" s="39">
        <f ref="BE126:BE127" si="251" t="shared">IF(AS125&lt;0,1,0)</f>
        <v>0</v>
      </c>
      <c r="BG126" t="str">
        <f si="210" t="shared"/>
        <v/>
      </c>
      <c r="BH126" t="str">
        <f si="211" t="shared"/>
        <v/>
      </c>
      <c r="BI126" t="str">
        <f si="215" t="shared"/>
        <v/>
      </c>
      <c r="BJ126">
        <f si="212" t="shared"/>
        <v>0</v>
      </c>
      <c r="BK126" s="25" t="str">
        <f si="124" t="shared"/>
        <v/>
      </c>
    </row>
    <row r="127" spans="1:63">
      <c r="A127" s="1">
        <v>42688</v>
      </c>
      <c r="B127" s="41">
        <f si="104" t="shared"/>
        <v>1</v>
      </c>
      <c r="C127">
        <v>3187.71</v>
      </c>
      <c r="D127">
        <v>3188.51</v>
      </c>
      <c r="E127">
        <v>3192.89</v>
      </c>
      <c r="F127">
        <v>3198.21</v>
      </c>
      <c r="G127">
        <v>3207.12</v>
      </c>
      <c r="H127">
        <v>3221.46</v>
      </c>
      <c r="I127">
        <v>3186.79</v>
      </c>
      <c r="J127">
        <v>1112</v>
      </c>
      <c r="K127">
        <v>931</v>
      </c>
      <c r="L127">
        <v>3207</v>
      </c>
      <c r="M127">
        <v>3211.31</v>
      </c>
      <c r="N127">
        <v>3210.37</v>
      </c>
      <c r="O127">
        <v>3217.65</v>
      </c>
      <c r="P127">
        <v>3192.18</v>
      </c>
      <c r="Q127" s="39">
        <v>1330</v>
      </c>
      <c r="R127" s="39">
        <v>1417</v>
      </c>
      <c r="S127">
        <f si="160" t="shared"/>
        <v>3116.4185000000007</v>
      </c>
      <c r="T127" t="str">
        <f si="243" t="shared"/>
        <v>牛</v>
      </c>
      <c r="U127">
        <f si="232" t="shared"/>
        <v>3221.46</v>
      </c>
      <c r="V127">
        <f si="233" t="shared"/>
        <v>3186.79</v>
      </c>
      <c r="W127" s="40">
        <f si="105" t="shared"/>
        <v>1.082053236821314E-2</v>
      </c>
      <c r="X127">
        <f si="178" t="shared"/>
        <v>1112</v>
      </c>
      <c r="Y127">
        <f si="179" t="shared"/>
        <v>931</v>
      </c>
      <c r="AA127" s="25">
        <f si="180" t="shared"/>
        <v>1.087614619899554E-2</v>
      </c>
      <c r="AB127" s="25">
        <f si="200" t="shared"/>
        <v>-2.6097528029250718E-3</v>
      </c>
      <c r="AC127" s="25">
        <f si="201" t="shared"/>
        <v>-3.4484776463886689E-3</v>
      </c>
      <c r="AD127" s="25">
        <f si="202" t="shared"/>
        <v>7.3720547218244122E-3</v>
      </c>
      <c r="AE127" s="25">
        <f si="203" t="shared"/>
        <v>1.0531882276005777E-2</v>
      </c>
      <c r="AF127" s="25">
        <f si="204" t="shared"/>
        <v>-2.8865009220729242E-4</v>
      </c>
      <c r="AG127" s="25">
        <f si="181" t="shared"/>
        <v>7.0834046296171472E-3</v>
      </c>
      <c r="AH127" s="25">
        <f si="205" t="shared"/>
        <v>4.4736518266920433E-3</v>
      </c>
      <c r="AI127" s="25">
        <f si="182" t="shared"/>
        <v>2.5093237190623084E-4</v>
      </c>
      <c r="AJ127" s="25">
        <f si="183" t="shared"/>
        <v>1.6236721117158888E-3</v>
      </c>
      <c r="AK127" s="25">
        <f si="184" t="shared"/>
        <v>3.2884876297792887E-3</v>
      </c>
      <c r="AL127" s="25">
        <f si="185" t="shared"/>
        <v>6.0705474914392798E-3</v>
      </c>
      <c r="AM127" s="25">
        <f si="186" t="shared"/>
        <v>1.082053236821314E-2</v>
      </c>
      <c r="AN127" s="25">
        <f si="250" t="shared"/>
        <v>7.9472104729897113E-3</v>
      </c>
      <c r="AO127" s="25">
        <f si="188" t="shared"/>
        <v>-3.7417447760241507E-5</v>
      </c>
      <c r="AP127" s="40">
        <f si="207" t="shared"/>
        <v>2.6535910008655059E-2</v>
      </c>
      <c r="AQ127" s="40">
        <f si="208" t="shared"/>
        <v>0.26680126910873897</v>
      </c>
      <c r="AR127" s="25">
        <f si="189" t="shared"/>
        <v>1.3430328693510522E-3</v>
      </c>
      <c r="AS127" s="25">
        <f si="190" t="shared"/>
        <v>1.050274585938149E-3</v>
      </c>
      <c r="AT127" s="25">
        <f si="191" t="shared"/>
        <v>7.0834046296171472E-3</v>
      </c>
      <c r="AU127" s="28">
        <f si="192" t="shared"/>
        <v>0.58638592443033988</v>
      </c>
      <c r="AV127" s="28">
        <f si="193" t="shared"/>
        <v>0.71417353749508727</v>
      </c>
      <c r="AW127" s="40">
        <f si="194" t="shared"/>
        <v>0.68012691087395094</v>
      </c>
      <c r="AX127" s="25">
        <f si="195" t="shared"/>
        <v>7.0834046296171472E-3</v>
      </c>
      <c r="AY127" s="28">
        <f si="196" t="shared"/>
        <v>9.7202192096910403E-2</v>
      </c>
      <c r="AZ127" s="25">
        <f si="197" t="shared"/>
        <v>6.3591975836466358E-3</v>
      </c>
      <c r="BA127" s="25">
        <f si="198" t="shared"/>
        <v>5.6821263218613839E-3</v>
      </c>
      <c r="BB127" s="25">
        <f si="119" t="shared"/>
        <v>0.81728933733297282</v>
      </c>
      <c r="BC127" s="25">
        <f si="120" t="shared"/>
        <v>1.7348991439992642E-3</v>
      </c>
      <c r="BD127" s="25">
        <f si="121" t="shared"/>
        <v>8.3702479436930689E-3</v>
      </c>
      <c r="BE127" s="39">
        <f si="251" t="shared"/>
        <v>0</v>
      </c>
      <c r="BG127" t="str">
        <f si="210" t="shared"/>
        <v/>
      </c>
      <c r="BH127" t="str">
        <f si="211" t="shared"/>
        <v/>
      </c>
      <c r="BI127" t="str">
        <f si="215" t="shared"/>
        <v/>
      </c>
      <c r="BJ127" t="str">
        <f si="212" t="shared"/>
        <v/>
      </c>
      <c r="BK127" s="25" t="str">
        <f si="124" t="shared"/>
        <v/>
      </c>
    </row>
    <row r="128" spans="1:63">
      <c r="A128" s="1">
        <v>42689</v>
      </c>
      <c r="B128" s="41">
        <f si="104" t="shared"/>
        <v>2</v>
      </c>
      <c r="C128">
        <v>3209.95</v>
      </c>
      <c r="D128">
        <v>3209.95</v>
      </c>
      <c r="E128">
        <v>3207.57</v>
      </c>
      <c r="F128">
        <v>3207.07</v>
      </c>
      <c r="G128">
        <v>3201.74</v>
      </c>
      <c r="H128">
        <v>3214.29</v>
      </c>
      <c r="I128">
        <v>3198.98</v>
      </c>
      <c r="J128">
        <v>948</v>
      </c>
      <c r="K128">
        <v>1032</v>
      </c>
      <c r="L128">
        <v>3202.25</v>
      </c>
      <c r="M128">
        <v>3204.81</v>
      </c>
      <c r="N128">
        <v>3206.99</v>
      </c>
      <c r="O128">
        <v>3209.11</v>
      </c>
      <c r="P128">
        <v>3195.03</v>
      </c>
      <c r="Q128" s="39">
        <v>1325</v>
      </c>
      <c r="R128" s="39">
        <v>1354</v>
      </c>
      <c r="S128">
        <f si="160" t="shared"/>
        <v>3124.8785000000007</v>
      </c>
      <c r="T128" t="str">
        <f si="243" t="shared"/>
        <v>牛</v>
      </c>
      <c r="U128">
        <f si="232" t="shared"/>
        <v>3214.29</v>
      </c>
      <c r="V128">
        <f si="233" t="shared"/>
        <v>3195.03</v>
      </c>
      <c r="W128" s="40">
        <f si="105" t="shared"/>
        <v>6.0100160307286236E-3</v>
      </c>
      <c r="X128">
        <f si="178" t="shared"/>
        <v>948</v>
      </c>
      <c r="Y128">
        <f si="179" t="shared"/>
        <v>1354</v>
      </c>
      <c r="AA128" s="25">
        <f si="180" t="shared"/>
        <v>6.0000934593996058E-3</v>
      </c>
      <c r="AB128" s="25">
        <f si="200" t="shared"/>
        <v>-1.3083460033117057E-4</v>
      </c>
      <c r="AC128" s="25">
        <f si="201" t="shared"/>
        <v>-2.2736909603327704E-3</v>
      </c>
      <c r="AD128" s="25">
        <f si="202" t="shared"/>
        <v>3.7363250703958475E-3</v>
      </c>
      <c r="AE128" s="25">
        <f si="203" t="shared"/>
        <v>1.3511327908808347E-3</v>
      </c>
      <c r="AF128" s="25">
        <f si="204" t="shared"/>
        <v>-4.6588832398476911E-3</v>
      </c>
      <c r="AG128" s="25">
        <f si="181" t="shared"/>
        <v>-9.2255816945195038E-4</v>
      </c>
      <c r="AH128" s="25">
        <f si="205" t="shared"/>
        <v>-1.0533927697831016E-3</v>
      </c>
      <c r="AI128" s="25">
        <f si="182" t="shared"/>
        <v>0</v>
      </c>
      <c r="AJ128" s="25">
        <f si="183" t="shared"/>
        <v>-7.4171957675625187E-4</v>
      </c>
      <c r="AK128" s="25">
        <f si="184" t="shared"/>
        <v>-8.9761297093348845E-4</v>
      </c>
      <c r="AL128" s="25">
        <f si="185" t="shared"/>
        <v>-2.5609486694079479E-3</v>
      </c>
      <c r="AM128" s="25">
        <f si="186" t="shared"/>
        <v>4.7744844934037032E-3</v>
      </c>
      <c r="AN128" s="25">
        <f>LN(O128/P128)</f>
        <v>4.3971626749068479E-3</v>
      </c>
      <c r="AO128" s="25">
        <f si="188" t="shared"/>
        <v>1.5927570189161127E-4</v>
      </c>
      <c r="AP128" s="40">
        <f si="207" t="shared"/>
        <v>0.71652514696275893</v>
      </c>
      <c r="AQ128" s="40">
        <f si="208" t="shared"/>
        <v>0.74395819725668932</v>
      </c>
      <c r="AR128" s="25">
        <f si="189" t="shared"/>
        <v>7.9911851496080894E-4</v>
      </c>
      <c r="AS128" s="25">
        <f si="190" t="shared"/>
        <v>1.4791147980643062E-3</v>
      </c>
      <c r="AT128" s="25">
        <f si="191" t="shared"/>
        <v>-9.2255816945195038E-4</v>
      </c>
      <c r="AU128" s="28">
        <f si="192" t="shared"/>
        <v>0.18027433050292446</v>
      </c>
      <c r="AV128" s="28">
        <f si="193" t="shared"/>
        <v>0.84943181818179281</v>
      </c>
      <c r="AW128" s="40">
        <f si="194" t="shared"/>
        <v>0.62097611630320504</v>
      </c>
      <c r="AX128" s="25">
        <f si="195" t="shared"/>
        <v>-9.2255816945195038E-4</v>
      </c>
      <c r="AY128" s="28">
        <f si="196" t="shared"/>
        <v>0.24610591900310697</v>
      </c>
      <c r="AZ128" s="25">
        <f si="197" t="shared"/>
        <v>8.6240303311496951E-4</v>
      </c>
      <c r="BA128" s="25">
        <f si="198" t="shared"/>
        <v>3.7363250703958475E-3</v>
      </c>
      <c r="BB128" s="25">
        <f si="119" t="shared"/>
        <v>0.68012691087395094</v>
      </c>
      <c r="BC128" s="25">
        <f si="120" t="shared"/>
        <v>1.050274585938149E-3</v>
      </c>
      <c r="BD128" s="25">
        <f si="121" t="shared"/>
        <v>7.0834046296171472E-3</v>
      </c>
      <c r="BE128" s="39">
        <f ref="BE128" si="252" t="shared">IF(AS127&lt;0,1,0)</f>
        <v>0</v>
      </c>
      <c r="BG128">
        <f si="210" t="shared"/>
        <v>0</v>
      </c>
      <c r="BH128" t="str">
        <f si="211" t="shared"/>
        <v/>
      </c>
      <c r="BI128" t="str">
        <f si="215" t="shared"/>
        <v/>
      </c>
      <c r="BJ128" t="str">
        <f si="212" t="shared"/>
        <v/>
      </c>
      <c r="BK128" s="25" t="str">
        <f si="124" t="shared"/>
        <v/>
      </c>
    </row>
    <row r="129" spans="1:63">
      <c r="A129" s="1">
        <v>42690</v>
      </c>
      <c r="B129" s="41">
        <f si="104" t="shared"/>
        <v>3</v>
      </c>
      <c r="C129">
        <v>3208.5</v>
      </c>
      <c r="D129">
        <v>3209.55</v>
      </c>
      <c r="E129">
        <v>3205.27</v>
      </c>
      <c r="F129">
        <v>3206.43</v>
      </c>
      <c r="G129">
        <v>3202.61</v>
      </c>
      <c r="H129">
        <v>3210.89</v>
      </c>
      <c r="I129">
        <v>3195.41</v>
      </c>
      <c r="J129">
        <v>931</v>
      </c>
      <c r="K129">
        <v>1022</v>
      </c>
      <c r="L129">
        <v>3202.61</v>
      </c>
      <c r="M129">
        <v>3201.64</v>
      </c>
      <c r="N129">
        <v>3205.06</v>
      </c>
      <c r="O129">
        <v>3209.38</v>
      </c>
      <c r="P129">
        <v>3198.72</v>
      </c>
      <c r="Q129" s="39">
        <v>1439</v>
      </c>
      <c r="R129" s="39">
        <v>1340</v>
      </c>
      <c r="S129">
        <f si="160" t="shared"/>
        <v>3131.0340000000006</v>
      </c>
      <c r="T129" t="str">
        <f si="243" t="shared"/>
        <v>牛</v>
      </c>
      <c r="U129">
        <f si="232" t="shared"/>
        <v>3210.89</v>
      </c>
      <c r="V129">
        <f si="233" t="shared"/>
        <v>3195.41</v>
      </c>
      <c r="W129" s="40">
        <f si="105" t="shared"/>
        <v>4.8327521747577326E-3</v>
      </c>
      <c r="X129">
        <f si="178" t="shared"/>
        <v>931</v>
      </c>
      <c r="Y129">
        <f si="179" t="shared"/>
        <v>1022</v>
      </c>
      <c r="AA129" s="25">
        <f si="180" t="shared"/>
        <v>4.8246844319775649E-3</v>
      </c>
      <c r="AB129" s="25">
        <f si="200" t="shared"/>
        <v>4.7073568126024658E-4</v>
      </c>
      <c r="AC129" s="25">
        <f si="201" t="shared"/>
        <v>-1.8173463336168736E-3</v>
      </c>
      <c r="AD129" s="25">
        <f si="202" t="shared"/>
        <v>3.015405841140832E-3</v>
      </c>
      <c r="AE129" s="25">
        <f si="203" t="shared"/>
        <v>7.4461907141623877E-4</v>
      </c>
      <c r="AF129" s="25">
        <f si="204" t="shared"/>
        <v>-4.088133103341449E-3</v>
      </c>
      <c r="AG129" s="25">
        <f si="181" t="shared"/>
        <v>-1.0727272622006432E-3</v>
      </c>
      <c r="AH129" s="25">
        <f si="205" t="shared"/>
        <v>-6.0199158094055983E-4</v>
      </c>
      <c r="AI129" s="25">
        <f si="182" t="shared"/>
        <v>3.2720219049968082E-4</v>
      </c>
      <c r="AJ129" s="25">
        <f si="183" t="shared"/>
        <v>-1.0072080143381911E-3</v>
      </c>
      <c r="AK129" s="25">
        <f si="184" t="shared"/>
        <v>-6.4536949642375282E-4</v>
      </c>
      <c r="AL129" s="25">
        <f si="185" t="shared"/>
        <v>-1.8374358440696324E-3</v>
      </c>
      <c r="AM129" s="25">
        <f si="186" t="shared"/>
        <v>4.8327521747577326E-3</v>
      </c>
      <c r="AN129" s="25">
        <f ref="AN129" si="253" t="shared">LN(O129/P129)</f>
        <v>3.3270422849665327E-3</v>
      </c>
      <c r="AO129" s="25">
        <f si="188" t="shared"/>
        <v>0</v>
      </c>
      <c r="AP129" s="40">
        <f si="207" t="shared"/>
        <v>0.84560723514212732</v>
      </c>
      <c r="AQ129" s="40">
        <f si="208" t="shared"/>
        <v>0.74806201550387041</v>
      </c>
      <c r="AR129" s="25">
        <f si="189" t="shared"/>
        <v>-3.029238419542127E-4</v>
      </c>
      <c r="AS129" s="25">
        <f si="190" t="shared"/>
        <v>7.6470858186905013E-4</v>
      </c>
      <c r="AT129" s="25">
        <f si="191" t="shared"/>
        <v>-1.0727272622006432E-3</v>
      </c>
      <c r="AU129" s="28">
        <f si="192" t="shared"/>
        <v>0.46511627906978453</v>
      </c>
      <c r="AV129" s="28">
        <f si="193" t="shared"/>
        <v>0.59474671669793255</v>
      </c>
      <c r="AW129" s="40">
        <f si="194" t="shared"/>
        <v>0.62338501291990178</v>
      </c>
      <c r="AX129" s="25">
        <f si="195" t="shared"/>
        <v>-1.0727272622006432E-3</v>
      </c>
      <c r="AY129" s="28">
        <f si="196" t="shared"/>
        <v>0.15826873385011725</v>
      </c>
      <c r="AZ129" s="25">
        <f si="197" t="shared"/>
        <v>2.2506972592717983E-3</v>
      </c>
      <c r="BA129" s="25">
        <f si="198" t="shared"/>
        <v>1.9800811618911891E-3</v>
      </c>
      <c r="BB129" s="25">
        <f si="119" t="shared"/>
        <v>0.62097611630320504</v>
      </c>
      <c r="BC129" s="25">
        <f si="120" t="shared"/>
        <v>1.4791147980643062E-3</v>
      </c>
      <c r="BD129" s="25">
        <f si="121" t="shared"/>
        <v>-9.2255816945195038E-4</v>
      </c>
      <c r="BE129" s="39">
        <f ref="BE129" si="254" t="shared">IF(AS128&lt;0,1,0)</f>
        <v>0</v>
      </c>
      <c r="BG129" t="str">
        <f si="210" t="shared"/>
        <v/>
      </c>
      <c r="BH129">
        <f si="211" t="shared"/>
        <v>0.5</v>
      </c>
      <c r="BI129" t="str">
        <f si="215" t="shared"/>
        <v/>
      </c>
      <c r="BJ129" t="str">
        <f si="212" t="shared"/>
        <v/>
      </c>
      <c r="BK129" s="25">
        <f si="124" t="shared"/>
        <v>3.8235429093452507E-4</v>
      </c>
    </row>
    <row r="130" spans="1:63">
      <c r="A130" s="1">
        <v>42691</v>
      </c>
      <c r="B130" s="41">
        <f si="104" t="shared"/>
        <v>4</v>
      </c>
      <c r="C130">
        <v>3198.5</v>
      </c>
      <c r="D130">
        <v>3195.48</v>
      </c>
      <c r="E130">
        <v>3193.12</v>
      </c>
      <c r="F130">
        <v>3192.02</v>
      </c>
      <c r="G130">
        <v>3195.26</v>
      </c>
      <c r="H130">
        <v>3199.88</v>
      </c>
      <c r="I130">
        <v>3187.21</v>
      </c>
      <c r="J130">
        <v>956</v>
      </c>
      <c r="K130">
        <v>1110</v>
      </c>
      <c r="L130">
        <v>3195.26</v>
      </c>
      <c r="M130">
        <v>3193.57</v>
      </c>
      <c r="N130">
        <v>3208.45</v>
      </c>
      <c r="O130">
        <v>3211.05</v>
      </c>
      <c r="P130">
        <v>3192.85</v>
      </c>
      <c r="Q130" s="39">
        <v>1424</v>
      </c>
      <c r="R130" s="39">
        <v>1357</v>
      </c>
      <c r="S130">
        <f si="160" t="shared"/>
        <v>3137.0510000000004</v>
      </c>
      <c r="T130" t="str">
        <f si="243" t="shared"/>
        <v>牛</v>
      </c>
      <c r="U130">
        <f si="232" t="shared"/>
        <v>3211.05</v>
      </c>
      <c r="V130">
        <f si="233" t="shared"/>
        <v>3187.21</v>
      </c>
      <c r="W130" s="40">
        <f si="105" t="shared"/>
        <v>7.4520605057833353E-3</v>
      </c>
      <c r="X130">
        <f si="178" t="shared"/>
        <v>1424</v>
      </c>
      <c r="Y130">
        <f si="179" t="shared"/>
        <v>1110</v>
      </c>
      <c r="AA130" s="25">
        <f si="180" t="shared"/>
        <v>7.453493825230622E-3</v>
      </c>
      <c r="AB130" s="25">
        <f si="200" t="shared"/>
        <v>-2.0488610381770179E-3</v>
      </c>
      <c r="AC130" s="25">
        <f si="201" t="shared"/>
        <v>-8.1003197824335211E-4</v>
      </c>
      <c r="AD130" s="25">
        <f si="202" t="shared"/>
        <v>6.6420285275399634E-3</v>
      </c>
      <c r="AE130" s="25">
        <f si="203" t="shared"/>
        <v>3.916036551148994E-3</v>
      </c>
      <c r="AF130" s="25">
        <f si="204" t="shared"/>
        <v>-3.5360239546345352E-3</v>
      </c>
      <c r="AG130" s="25">
        <f si="181" t="shared"/>
        <v>3.1060045729054925E-3</v>
      </c>
      <c r="AH130" s="25">
        <f si="205" t="shared"/>
        <v>1.0571435347284802E-3</v>
      </c>
      <c r="AI130" s="25">
        <f si="182" t="shared"/>
        <v>-9.4463862088173484E-4</v>
      </c>
      <c r="AJ130" s="25">
        <f si="183" t="shared"/>
        <v>-1.6834546705171783E-3</v>
      </c>
      <c r="AK130" s="25">
        <f si="184" t="shared"/>
        <v>-2.0280046759617791E-3</v>
      </c>
      <c r="AL130" s="25">
        <f si="185" t="shared"/>
        <v>-1.0134882376981629E-3</v>
      </c>
      <c r="AM130" s="25">
        <f si="186" t="shared"/>
        <v>3.9673831491175019E-3</v>
      </c>
      <c r="AN130" s="25">
        <f ref="AN130" si="255" t="shared">LN(O130/P130)</f>
        <v>5.6840515939072774E-3</v>
      </c>
      <c r="AO130" s="25">
        <f si="188" t="shared"/>
        <v>0</v>
      </c>
      <c r="AP130" s="40">
        <f si="207" t="shared"/>
        <v>0.89108129439620354</v>
      </c>
      <c r="AQ130" s="40">
        <f si="208" t="shared"/>
        <v>1.4088397790055096</v>
      </c>
      <c r="AR130" s="25">
        <f si="189" t="shared"/>
        <v>-5.2904836704631918E-4</v>
      </c>
      <c r="AS130" s="25">
        <f si="190" t="shared"/>
        <v>4.1194928106037592E-3</v>
      </c>
      <c r="AT130" s="25">
        <f si="191" t="shared"/>
        <v>3.1060045729054925E-3</v>
      </c>
      <c r="AU130" s="28">
        <f si="192" t="shared"/>
        <v>0.63535911602211015</v>
      </c>
      <c r="AV130" s="28">
        <f si="193" t="shared"/>
        <v>0.85714285714283933</v>
      </c>
      <c r="AW130" s="40">
        <f si="194" t="shared"/>
        <v>0.89093959731542161</v>
      </c>
      <c r="AX130" s="25">
        <f si="195" t="shared"/>
        <v>3.1060045729054925E-3</v>
      </c>
      <c r="AY130" s="28">
        <f si="196" t="shared"/>
        <v>0.55327181208051679</v>
      </c>
      <c r="AZ130" s="25">
        <f si="197" t="shared"/>
        <v>2.5225357169363417E-3</v>
      </c>
      <c r="BA130" s="25">
        <f si="198" t="shared"/>
        <v>4.8740196156639498E-3</v>
      </c>
      <c r="BB130" s="25">
        <f si="119" t="shared"/>
        <v>0.62338501291990178</v>
      </c>
      <c r="BC130" s="25">
        <f si="120" t="shared"/>
        <v>7.6470858186905013E-4</v>
      </c>
      <c r="BD130" s="25">
        <f si="121" t="shared"/>
        <v>-1.0727272622006432E-3</v>
      </c>
      <c r="BE130" s="39">
        <f ref="BE130" si="256" t="shared">IF(AS129&lt;0,1,0)</f>
        <v>0</v>
      </c>
      <c r="BG130" t="str">
        <f si="210" t="shared"/>
        <v/>
      </c>
      <c r="BH130" t="str">
        <f si="211" t="shared"/>
        <v/>
      </c>
      <c r="BI130">
        <f si="215" t="shared"/>
        <v>0</v>
      </c>
      <c r="BJ130" t="str">
        <f si="212" t="shared"/>
        <v/>
      </c>
      <c r="BK130" s="25" t="str">
        <f si="124" t="shared"/>
        <v/>
      </c>
    </row>
    <row r="131" spans="1:63">
      <c r="A131" s="1">
        <v>42692</v>
      </c>
      <c r="B131" s="41">
        <f si="104" t="shared"/>
        <v>5</v>
      </c>
      <c r="C131">
        <v>3207.19</v>
      </c>
      <c r="D131">
        <v>3206.74</v>
      </c>
      <c r="E131">
        <v>3204.28</v>
      </c>
      <c r="F131">
        <v>3024.15</v>
      </c>
      <c r="G131">
        <v>3200.5</v>
      </c>
      <c r="H131">
        <v>3212.39</v>
      </c>
      <c r="I131">
        <v>3198.57</v>
      </c>
      <c r="J131">
        <v>1005</v>
      </c>
      <c r="K131">
        <v>948</v>
      </c>
      <c r="L131">
        <v>3200.78</v>
      </c>
      <c r="M131">
        <v>3201.39</v>
      </c>
      <c r="N131">
        <v>3192.85</v>
      </c>
      <c r="O131">
        <v>3203.97</v>
      </c>
      <c r="P131">
        <v>3187.5</v>
      </c>
      <c r="Q131" s="39">
        <v>1338</v>
      </c>
      <c r="R131" s="39">
        <v>1453</v>
      </c>
      <c r="S131">
        <f si="160" t="shared"/>
        <v>3143.2505000000001</v>
      </c>
      <c r="T131" t="str">
        <f si="243" t="shared"/>
        <v>牛</v>
      </c>
      <c r="U131">
        <f si="232" t="shared"/>
        <v>3212.39</v>
      </c>
      <c r="V131">
        <f si="233" t="shared"/>
        <v>3187.5</v>
      </c>
      <c r="W131" s="40">
        <f si="105" t="shared"/>
        <v>7.7782979054125782E-3</v>
      </c>
      <c r="X131">
        <f si="178" t="shared"/>
        <v>1005</v>
      </c>
      <c r="Y131">
        <f si="179" t="shared"/>
        <v>1453</v>
      </c>
      <c r="AA131" s="25">
        <f si="180" t="shared"/>
        <v>7.7606877048132083E-3</v>
      </c>
      <c r="AB131" s="25">
        <f si="200" t="shared"/>
        <v>-3.9279012419635433E-4</v>
      </c>
      <c r="AC131" s="25">
        <f si="201" t="shared"/>
        <v>-6.1012735246603837E-3</v>
      </c>
      <c r="AD131" s="25">
        <f si="202" t="shared"/>
        <v>1.6770243807523453E-3</v>
      </c>
      <c r="AE131" s="25">
        <f si="203" t="shared"/>
        <v>1.6200440331925971E-3</v>
      </c>
      <c r="AF131" s="25">
        <f si="204" t="shared"/>
        <v>-6.158253872219889E-3</v>
      </c>
      <c r="AG131" s="25">
        <f si="181" t="shared"/>
        <v>-4.4812294914676979E-3</v>
      </c>
      <c r="AH131" s="25">
        <f si="205" t="shared"/>
        <v>-4.8740196156639905E-3</v>
      </c>
      <c r="AI131" s="25">
        <f si="182" t="shared"/>
        <v>-1.4031958588218391E-4</v>
      </c>
      <c r="AJ131" s="25">
        <f si="183" t="shared"/>
        <v>-9.0774820745368433E-4</v>
      </c>
      <c r="AK131" s="25">
        <f si="184" t="shared"/>
        <v>-5.8765104095071498E-2</v>
      </c>
      <c r="AL131" s="25">
        <f si="185" t="shared"/>
        <v>-2.0881167568434561E-3</v>
      </c>
      <c r="AM131" s="25">
        <f si="186" t="shared"/>
        <v>4.3113734626654861E-3</v>
      </c>
      <c r="AN131" s="25">
        <f ref="AN131" si="257" t="shared">LN(O131/P131)</f>
        <v>5.1537553818520668E-3</v>
      </c>
      <c r="AO131" s="25">
        <f si="188" t="shared"/>
        <v>8.7482503555096438E-5</v>
      </c>
      <c r="AP131" s="40">
        <f si="207" t="shared"/>
        <v>0.62373371924747267</v>
      </c>
      <c r="AQ131" s="40">
        <f si="208" t="shared"/>
        <v>0.71490593342980191</v>
      </c>
      <c r="AR131" s="25">
        <f si="189" t="shared"/>
        <v>1.9056038869506677E-4</v>
      </c>
      <c r="AS131" s="25">
        <f si="190" t="shared"/>
        <v>-2.4805952381794037E-3</v>
      </c>
      <c r="AT131" s="25">
        <f si="191" t="shared"/>
        <v>-4.4812294914676979E-3</v>
      </c>
      <c r="AU131" s="28">
        <f si="192" t="shared"/>
        <v>0.13965267727929645</v>
      </c>
      <c r="AV131" s="28">
        <f si="193" t="shared"/>
        <v>0.32483302975106099</v>
      </c>
      <c r="AW131" s="40">
        <f si="194" t="shared"/>
        <v>0.21494576134993718</v>
      </c>
      <c r="AX131" s="25">
        <f si="195" t="shared"/>
        <v>-4.4812294914676979E-3</v>
      </c>
      <c r="AY131" s="28">
        <f si="196" t="shared"/>
        <v>-0.31860184813179315</v>
      </c>
      <c r="AZ131" s="25">
        <f si="197" t="shared"/>
        <v>6.0321267262944856E-4</v>
      </c>
      <c r="BA131" s="25">
        <f si="198" t="shared"/>
        <v>1.6770243807523453E-3</v>
      </c>
      <c r="BB131" s="25">
        <f si="119" t="shared"/>
        <v>0.89093959731542161</v>
      </c>
      <c r="BC131" s="25">
        <f si="120" t="shared"/>
        <v>4.1194928106037592E-3</v>
      </c>
      <c r="BD131" s="25">
        <f si="121" t="shared"/>
        <v>3.1060045729054925E-3</v>
      </c>
      <c r="BE131" s="39">
        <f ref="BE131" si="258" t="shared">IF(AS130&lt;0,1,0)</f>
        <v>0</v>
      </c>
      <c r="BG131" t="str">
        <f si="210" t="shared"/>
        <v/>
      </c>
      <c r="BH131" t="str">
        <f si="211" t="shared"/>
        <v/>
      </c>
      <c r="BI131" t="str">
        <f si="215" t="shared"/>
        <v/>
      </c>
      <c r="BJ131">
        <f si="212" t="shared"/>
        <v>0.5</v>
      </c>
      <c r="BK131" s="25">
        <f si="124" t="shared"/>
        <v>-1.2402976190897018E-3</v>
      </c>
    </row>
    <row r="132" spans="1:63">
      <c r="A132" s="1">
        <v>42695</v>
      </c>
      <c r="B132" s="41">
        <f si="104" t="shared"/>
        <v>1</v>
      </c>
      <c r="C132">
        <v>3188.5</v>
      </c>
      <c r="D132">
        <v>3189.53</v>
      </c>
      <c r="E132">
        <v>3193.94</v>
      </c>
      <c r="F132">
        <v>3198.36</v>
      </c>
      <c r="G132">
        <v>3220.27</v>
      </c>
      <c r="H132">
        <v>3229.76</v>
      </c>
      <c r="I132">
        <v>3188.28</v>
      </c>
      <c r="J132">
        <v>1101</v>
      </c>
      <c r="K132">
        <v>931</v>
      </c>
      <c r="L132">
        <v>3220.44</v>
      </c>
      <c r="M132">
        <v>3217.68</v>
      </c>
      <c r="N132">
        <v>3218.15</v>
      </c>
      <c r="O132">
        <v>3222</v>
      </c>
      <c r="P132">
        <v>3204.67</v>
      </c>
      <c r="Q132" s="39">
        <v>1302</v>
      </c>
      <c r="R132" s="39">
        <v>1420</v>
      </c>
      <c r="S132">
        <f si="160" t="shared"/>
        <v>3148.3459999999995</v>
      </c>
      <c r="T132" t="str">
        <f si="243" t="shared"/>
        <v>牛</v>
      </c>
      <c r="U132">
        <f si="232" t="shared"/>
        <v>3229.76</v>
      </c>
      <c r="V132">
        <f si="233" t="shared"/>
        <v>3188.28</v>
      </c>
      <c r="W132" s="40">
        <f si="105" t="shared"/>
        <v>1.2926244637061093E-2</v>
      </c>
      <c r="X132">
        <f si="178" t="shared"/>
        <v>1101</v>
      </c>
      <c r="Y132">
        <f si="179" t="shared"/>
        <v>931</v>
      </c>
      <c r="AA132" s="25">
        <f si="180" t="shared"/>
        <v>1.3009251999372751E-2</v>
      </c>
      <c r="AB132" s="25">
        <f si="200" t="shared"/>
        <v>-1.3633480921075374E-3</v>
      </c>
      <c r="AC132" s="25">
        <f si="201" t="shared"/>
        <v>-3.6011707815259151E-3</v>
      </c>
      <c r="AD132" s="25">
        <f si="202" t="shared"/>
        <v>9.3250738555350609E-3</v>
      </c>
      <c r="AE132" s="25">
        <f si="203" t="shared"/>
        <v>1.2857244295168335E-2</v>
      </c>
      <c r="AF132" s="25">
        <f si="204" t="shared"/>
        <v>-6.9000341892628286E-5</v>
      </c>
      <c r="AG132" s="25">
        <f si="181" t="shared"/>
        <v>9.2560735136424845E-3</v>
      </c>
      <c r="AH132" s="25">
        <f si="205" t="shared"/>
        <v>7.8927254215350184E-3</v>
      </c>
      <c r="AI132" s="25">
        <f si="182" t="shared"/>
        <v>3.2298374543691298E-4</v>
      </c>
      <c r="AJ132" s="25">
        <f si="183" t="shared"/>
        <v>1.7046776208950595E-3</v>
      </c>
      <c r="AK132" s="25">
        <f si="184" t="shared"/>
        <v>3.087591659479048E-3</v>
      </c>
      <c r="AL132" s="25">
        <f si="185" t="shared"/>
        <v>9.9146201995119268E-3</v>
      </c>
      <c r="AM132" s="25">
        <f si="186" t="shared"/>
        <v>1.2926244637061093E-2</v>
      </c>
      <c r="AN132" s="25">
        <f ref="AN132" si="259" t="shared">LN(O132/P132)</f>
        <v>5.3931638018826448E-3</v>
      </c>
      <c r="AO132" s="25">
        <f si="188" t="shared"/>
        <v>5.2789211139538618E-5</v>
      </c>
      <c r="AP132" s="40">
        <f si="207" t="shared"/>
        <v>5.30376084859691E-3</v>
      </c>
      <c r="AQ132" s="40">
        <f si="208" t="shared"/>
        <v>0.11017357762776536</v>
      </c>
      <c r="AR132" s="25">
        <f si="189" t="shared"/>
        <v>-8.5739320456234744E-4</v>
      </c>
      <c r="AS132" s="25">
        <f si="190" t="shared"/>
        <v>-7.1133589700891767E-4</v>
      </c>
      <c r="AT132" s="25">
        <f si="191" t="shared"/>
        <v>9.2560735136424845E-3</v>
      </c>
      <c r="AU132" s="28">
        <f si="192" t="shared"/>
        <v>0.77121504339440139</v>
      </c>
      <c r="AV132" s="28">
        <f si="193" t="shared"/>
        <v>0.77784189267167192</v>
      </c>
      <c r="AW132" s="40">
        <f si="194" t="shared"/>
        <v>0.72010607521696912</v>
      </c>
      <c r="AX132" s="25">
        <f si="195" t="shared"/>
        <v>9.2560735136424845E-3</v>
      </c>
      <c r="AY132" s="28">
        <f si="196" t="shared"/>
        <v>-5.5207328833171712E-2</v>
      </c>
      <c r="AZ132" s="25">
        <f si="197" t="shared"/>
        <v>9.9836205414045639E-3</v>
      </c>
      <c r="BA132" s="25">
        <f si="198" t="shared"/>
        <v>4.1975393339318866E-3</v>
      </c>
      <c r="BB132" s="25">
        <f si="119" t="shared"/>
        <v>0.21494576134993718</v>
      </c>
      <c r="BC132" s="25">
        <f si="120" t="shared"/>
        <v>-2.4805952381794037E-3</v>
      </c>
      <c r="BD132" s="25">
        <f si="121" t="shared"/>
        <v>-4.4812294914676979E-3</v>
      </c>
      <c r="BE132" s="39">
        <f ref="BE132" si="260" t="shared">IF(AS131&lt;0,1,0)</f>
        <v>1</v>
      </c>
      <c r="BG132" t="str">
        <f si="210" t="shared"/>
        <v/>
      </c>
      <c r="BH132" t="str">
        <f si="211" t="shared"/>
        <v/>
      </c>
      <c r="BI132" t="str">
        <f si="215" t="shared"/>
        <v/>
      </c>
      <c r="BJ132" t="str">
        <f si="212" t="shared"/>
        <v/>
      </c>
      <c r="BK132" s="25" t="str">
        <f si="124" t="shared"/>
        <v/>
      </c>
    </row>
    <row r="133" spans="1:63">
      <c r="A133" s="1">
        <v>42696</v>
      </c>
      <c r="B133" s="41">
        <f si="104" t="shared"/>
        <v>2</v>
      </c>
      <c r="C133">
        <v>3220.98</v>
      </c>
      <c r="D133">
        <v>3224.17</v>
      </c>
      <c r="E133">
        <v>3225.98</v>
      </c>
      <c r="F133">
        <v>3226.86</v>
      </c>
      <c r="G133">
        <v>3241.57</v>
      </c>
      <c r="H133">
        <v>3241.65</v>
      </c>
      <c r="I133">
        <v>3220.98</v>
      </c>
      <c r="J133">
        <v>1130</v>
      </c>
      <c r="K133">
        <v>931</v>
      </c>
      <c r="L133">
        <v>3241.31</v>
      </c>
      <c r="M133">
        <v>3244.71</v>
      </c>
      <c r="N133">
        <v>3248.35</v>
      </c>
      <c r="O133">
        <v>3249.68</v>
      </c>
      <c r="P133">
        <v>3237.51</v>
      </c>
      <c r="Q133" s="39">
        <v>1500</v>
      </c>
      <c r="R133" s="39">
        <v>1406</v>
      </c>
      <c r="S133">
        <f si="160" t="shared"/>
        <v>3152.8429999999998</v>
      </c>
      <c r="T133" t="str">
        <f si="243" t="shared"/>
        <v>牛</v>
      </c>
      <c r="U133">
        <f si="232" t="shared"/>
        <v>3249.68</v>
      </c>
      <c r="V133">
        <f si="233" t="shared"/>
        <v>3220.98</v>
      </c>
      <c r="W133" s="40">
        <f ref="W133:W143" si="261" t="shared">LN(U133/V133)</f>
        <v>8.8708688775299919E-3</v>
      </c>
      <c r="X133">
        <f si="178" t="shared"/>
        <v>1500</v>
      </c>
      <c r="Y133">
        <f si="179" t="shared"/>
        <v>931</v>
      </c>
      <c r="AA133" s="25">
        <f si="180" t="shared"/>
        <v>8.9103316381970131E-3</v>
      </c>
      <c r="AB133" s="25">
        <f si="200" t="shared"/>
        <v>8.7900079116737034E-4</v>
      </c>
      <c r="AC133" s="25">
        <f si="201" t="shared"/>
        <v>-4.0935484095102459E-4</v>
      </c>
      <c r="AD133" s="25">
        <f si="202" t="shared"/>
        <v>8.4615140365789741E-3</v>
      </c>
      <c r="AE133" s="25">
        <f si="203" t="shared"/>
        <v>8.8708688775299919E-3</v>
      </c>
      <c r="AF133" s="25">
        <f si="204" t="shared"/>
        <v>0</v>
      </c>
      <c r="AG133" s="25">
        <f si="181" t="shared"/>
        <v>8.4615140365789741E-3</v>
      </c>
      <c r="AH133" s="25">
        <f si="205" t="shared"/>
        <v>9.3405148277463084E-3</v>
      </c>
      <c r="AI133" s="25">
        <f si="182" t="shared"/>
        <v>9.8989170476610779E-4</v>
      </c>
      <c r="AJ133" s="25">
        <f si="183" t="shared"/>
        <v>1.551118977777922E-3</v>
      </c>
      <c r="AK133" s="25">
        <f si="184" t="shared"/>
        <v>1.8238671027756643E-3</v>
      </c>
      <c r="AL133" s="25">
        <f si="185" t="shared"/>
        <v>6.3721192623606929E-3</v>
      </c>
      <c r="AM133" s="25">
        <f si="186" t="shared"/>
        <v>6.3967983570094545E-3</v>
      </c>
      <c r="AN133" s="25">
        <f ref="AN133:AN134" si="262" t="shared">LN(O133/P133)</f>
        <v>3.752014131554288E-3</v>
      </c>
      <c r="AO133" s="25">
        <f si="188" t="shared"/>
        <v>-8.0211264172546978E-5</v>
      </c>
      <c r="AP133" s="40">
        <f si="207" t="shared"/>
        <v>0</v>
      </c>
      <c r="AQ133" s="40">
        <f si="208" t="shared"/>
        <v>-0.13691340106434047</v>
      </c>
      <c r="AR133" s="25">
        <f si="189" t="shared"/>
        <v>1.0484088274253906E-3</v>
      </c>
      <c r="AS133" s="25">
        <f si="190" t="shared"/>
        <v>2.1696060383906909E-3</v>
      </c>
      <c r="AT133" s="25">
        <f si="191" t="shared"/>
        <v>8.4615140365789741E-3</v>
      </c>
      <c r="AU133" s="28">
        <f si="192" t="shared"/>
        <v>0.99612965650701857</v>
      </c>
      <c r="AV133" s="28">
        <f si="193" t="shared"/>
        <v>0.89071487263763605</v>
      </c>
      <c r="AW133" s="40">
        <f si="194" t="shared"/>
        <v>0.95365853658536814</v>
      </c>
      <c r="AX133" s="25">
        <f si="195" t="shared"/>
        <v>8.4615140365789741E-3</v>
      </c>
      <c r="AY133" s="28">
        <f si="196" t="shared"/>
        <v>0.24529616724738704</v>
      </c>
      <c r="AZ133" s="25">
        <f si="197" t="shared"/>
        <v>6.3721192623606929E-3</v>
      </c>
      <c r="BA133" s="25">
        <f si="198" t="shared"/>
        <v>3.3426592906034215E-3</v>
      </c>
      <c r="BB133" s="25">
        <f si="119" t="shared"/>
        <v>0.72010607521696912</v>
      </c>
      <c r="BC133" s="25">
        <f si="120" t="shared"/>
        <v>-7.1133589700891767E-4</v>
      </c>
      <c r="BD133" s="25">
        <f si="121" t="shared"/>
        <v>9.2560735136424845E-3</v>
      </c>
      <c r="BE133" s="39">
        <f ref="BE133:BE134" si="263" t="shared">IF(AS132&lt;0,1,0)</f>
        <v>1</v>
      </c>
      <c r="BG133">
        <f si="210" t="shared"/>
        <v>1</v>
      </c>
      <c r="BH133" t="str">
        <f si="211" t="shared"/>
        <v/>
      </c>
      <c r="BI133" t="str">
        <f si="215" t="shared"/>
        <v/>
      </c>
      <c r="BJ133" t="str">
        <f si="212" t="shared"/>
        <v/>
      </c>
      <c r="BK133" s="25">
        <f si="124" t="shared"/>
        <v>2.1696060383906909E-3</v>
      </c>
    </row>
    <row r="134" spans="1:63">
      <c r="A134" s="1">
        <v>42697</v>
      </c>
      <c r="B134" s="41">
        <f si="104" t="shared"/>
        <v>3</v>
      </c>
      <c r="C134">
        <v>3247.94</v>
      </c>
      <c r="D134">
        <v>3247.03</v>
      </c>
      <c r="E134">
        <v>3248.02</v>
      </c>
      <c r="F134">
        <v>3246.64</v>
      </c>
      <c r="G134">
        <v>3255.83</v>
      </c>
      <c r="H134">
        <v>3262.88</v>
      </c>
      <c r="I134">
        <v>3244.48</v>
      </c>
      <c r="J134">
        <v>1005</v>
      </c>
      <c r="K134">
        <v>939</v>
      </c>
      <c r="L134">
        <v>3256.33</v>
      </c>
      <c r="M134">
        <v>3254.97</v>
      </c>
      <c r="N134">
        <v>3241.14</v>
      </c>
      <c r="O134">
        <v>3257.09</v>
      </c>
      <c r="P134">
        <v>3231.59</v>
      </c>
      <c r="Q134" s="39">
        <v>1302</v>
      </c>
      <c r="R134" s="39">
        <v>1443</v>
      </c>
      <c r="S134">
        <f si="160" t="shared"/>
        <v>3158.6634999999997</v>
      </c>
      <c r="T134" t="str">
        <f si="243" t="shared"/>
        <v>牛</v>
      </c>
      <c r="U134">
        <f si="232" t="shared"/>
        <v>3262.88</v>
      </c>
      <c r="V134">
        <f si="233" t="shared"/>
        <v>3231.59</v>
      </c>
      <c r="W134" s="40">
        <f si="261" t="shared"/>
        <v>9.635964785652814E-3</v>
      </c>
      <c r="X134">
        <f si="178" t="shared"/>
        <v>1005</v>
      </c>
      <c r="Y134">
        <f si="179" t="shared"/>
        <v>1443</v>
      </c>
      <c r="AA134" s="25">
        <f si="180" t="shared"/>
        <v>9.6337986539160089E-3</v>
      </c>
      <c r="AB134" s="25">
        <f si="200" t="shared"/>
        <v>-1.2622589217670989E-4</v>
      </c>
      <c r="AC134" s="25">
        <f si="201" t="shared"/>
        <v>-6.6851211911570342E-3</v>
      </c>
      <c r="AD134" s="25">
        <f si="202" t="shared"/>
        <v>2.9508435944955442E-3</v>
      </c>
      <c r="AE134" s="25">
        <f si="203" t="shared"/>
        <v>4.5892917394987085E-3</v>
      </c>
      <c r="AF134" s="25">
        <f si="204" t="shared"/>
        <v>-5.0466730461541228E-3</v>
      </c>
      <c r="AG134" s="25">
        <f si="181" t="shared"/>
        <v>-2.0958294516584763E-3</v>
      </c>
      <c r="AH134" s="25">
        <f si="205" t="shared"/>
        <v>-2.2220553438351931E-3</v>
      </c>
      <c r="AI134" s="25">
        <f si="182" t="shared"/>
        <v>-2.8021684656102746E-4</v>
      </c>
      <c r="AJ134" s="25">
        <f si="183" t="shared"/>
        <v>2.4630693540082948E-5</v>
      </c>
      <c r="AK134" s="25">
        <f si="184" t="shared"/>
        <v>-4.0033382216014097E-4</v>
      </c>
      <c r="AL134" s="25">
        <f si="185" t="shared"/>
        <v>2.426286252623791E-3</v>
      </c>
      <c r="AM134" s="25">
        <f si="186" t="shared"/>
        <v>5.655150179822036E-3</v>
      </c>
      <c r="AN134" s="25">
        <f si="262" t="shared"/>
        <v>7.8598825269825708E-3</v>
      </c>
      <c r="AO134" s="25">
        <f si="188" t="shared"/>
        <v>1.5355888091883612E-4</v>
      </c>
      <c r="AP134" s="40">
        <f si="207" t="shared"/>
        <v>0.18804347826087062</v>
      </c>
      <c r="AQ134" s="40">
        <f si="208" t="shared"/>
        <v>0.21032608695651478</v>
      </c>
      <c r="AR134" s="25">
        <f si="189" t="shared"/>
        <v>-4.177353277462786E-4</v>
      </c>
      <c r="AS134" s="25">
        <f si="190" t="shared"/>
        <v>-4.6756745852010962E-3</v>
      </c>
      <c r="AT134" s="25">
        <f si="191" t="shared"/>
        <v>-2.0958294516584763E-3</v>
      </c>
      <c r="AU134" s="28">
        <f si="192" t="shared"/>
        <v>0.61684782608694855</v>
      </c>
      <c r="AV134" s="28">
        <f si="193" t="shared"/>
        <v>0.37450980392155792</v>
      </c>
      <c r="AW134" s="40">
        <f si="194" t="shared"/>
        <v>0.30520933205496126</v>
      </c>
      <c r="AX134" s="25">
        <f si="195" t="shared"/>
        <v>-2.0958294516584763E-3</v>
      </c>
      <c r="AY134" s="28">
        <f si="196" t="shared"/>
        <v>-0.48545861297539383</v>
      </c>
      <c r="AZ134" s="25">
        <f si="197" t="shared"/>
        <v>3.4921446929471987E-3</v>
      </c>
      <c r="BA134" s="25">
        <f si="198" t="shared"/>
        <v>2.9508435944955442E-3</v>
      </c>
      <c r="BB134" s="25">
        <f si="119" t="shared"/>
        <v>0.95365853658536814</v>
      </c>
      <c r="BC134" s="25">
        <f si="120" t="shared"/>
        <v>2.1696060383906909E-3</v>
      </c>
      <c r="BD134" s="25">
        <f si="121" t="shared"/>
        <v>8.4615140365789741E-3</v>
      </c>
      <c r="BE134" s="39">
        <f si="263" t="shared"/>
        <v>0</v>
      </c>
      <c r="BG134" t="str">
        <f si="210" t="shared"/>
        <v/>
      </c>
      <c r="BH134">
        <f si="211" t="shared"/>
        <v>0</v>
      </c>
      <c r="BI134" t="str">
        <f si="215" t="shared"/>
        <v/>
      </c>
      <c r="BJ134" t="str">
        <f si="212" t="shared"/>
        <v/>
      </c>
      <c r="BK134" s="25" t="str">
        <f si="124" t="shared"/>
        <v/>
      </c>
    </row>
    <row r="135" spans="1:63">
      <c r="A135" s="1">
        <v>42698</v>
      </c>
      <c r="B135" s="41">
        <f si="104" t="shared"/>
        <v>4</v>
      </c>
      <c r="C135">
        <v>3237.42</v>
      </c>
      <c r="D135">
        <v>3238.51</v>
      </c>
      <c r="E135">
        <v>3241.86</v>
      </c>
      <c r="F135">
        <v>3241.65</v>
      </c>
      <c r="G135">
        <v>3244.55</v>
      </c>
      <c r="H135">
        <v>3249.02</v>
      </c>
      <c r="I135">
        <v>3235.68</v>
      </c>
      <c r="J135">
        <v>1100</v>
      </c>
      <c r="K135">
        <v>1014</v>
      </c>
      <c r="L135">
        <v>3244.46</v>
      </c>
      <c r="M135">
        <v>3244.67</v>
      </c>
      <c r="N135">
        <v>3241.74</v>
      </c>
      <c r="O135">
        <v>3257.72</v>
      </c>
      <c r="P135">
        <v>3232.94</v>
      </c>
      <c r="Q135" s="39">
        <v>1342</v>
      </c>
      <c r="R135" s="39">
        <v>1448</v>
      </c>
      <c r="S135">
        <f si="160" t="shared"/>
        <v>3164.9049999999997</v>
      </c>
      <c r="T135" t="str">
        <f si="243" t="shared"/>
        <v>牛</v>
      </c>
      <c r="U135">
        <f si="232" t="shared"/>
        <v>3257.72</v>
      </c>
      <c r="V135">
        <f si="233" t="shared"/>
        <v>3232.94</v>
      </c>
      <c r="W135" s="40">
        <f si="261" t="shared"/>
        <v>7.6356242339229094E-3</v>
      </c>
      <c r="X135">
        <f ref="X135:X167" si="264" t="shared">IF(U135=H135,J135,Q135)</f>
        <v>1342</v>
      </c>
      <c r="Y135">
        <f ref="Y135:Y167" si="265" t="shared">IF(V135=I135,K135,R135)</f>
        <v>1448</v>
      </c>
      <c r="AA135" s="25">
        <f ref="AA135:AA167" si="266" t="shared">(U135-V135)/(C135)</f>
        <v>7.6542431936541273E-3</v>
      </c>
      <c r="AB135" s="25">
        <f si="200" t="shared"/>
        <v>-1.1484034751046799E-3</v>
      </c>
      <c r="AC135" s="25">
        <f si="201" t="shared"/>
        <v>-4.9173415022222096E-3</v>
      </c>
      <c r="AD135" s="25">
        <f si="202" t="shared"/>
        <v>2.7182827317006851E-3</v>
      </c>
      <c r="AE135" s="25">
        <f si="203" t="shared"/>
        <v>6.250847895077463E-3</v>
      </c>
      <c r="AF135" s="25">
        <f si="204" t="shared"/>
        <v>-1.3847763388454223E-3</v>
      </c>
      <c r="AG135" s="25">
        <f ref="AG135:AG167" si="267" t="shared">LN(N135/C135)</f>
        <v>1.3335063928551854E-3</v>
      </c>
      <c r="AH135" s="25">
        <f si="205" t="shared"/>
        <v>1.8510291775048778E-4</v>
      </c>
      <c r="AI135" s="25">
        <f ref="AI135:AI167" si="268" t="shared">LN(D135/C135)</f>
        <v>3.3663118974216393E-4</v>
      </c>
      <c r="AJ135" s="25">
        <f ref="AJ135:AJ167" si="269" t="shared">LN(E135/C135)</f>
        <v>1.3705228651897626E-3</v>
      </c>
      <c r="AK135" s="25">
        <f ref="AK135:AK167" si="270" t="shared">LN(F135/C135)</f>
        <v>1.3057431393703144E-3</v>
      </c>
      <c r="AL135" s="25">
        <f ref="AL135:AL167" si="271" t="shared">+LN(G135/C135)</f>
        <v>2.1999493597267034E-3</v>
      </c>
      <c r="AM135" s="25">
        <f ref="AM135:AM167" si="272" t="shared">LN(H135/I135)</f>
        <v>4.1143056171432484E-3</v>
      </c>
      <c r="AN135" s="25">
        <f ref="AN135" si="273" t="shared">LN(O135/P135)</f>
        <v>7.6356242339229094E-3</v>
      </c>
      <c r="AO135" s="25">
        <f ref="AO135:AO167" si="274" t="shared">LN(L135/G135)</f>
        <v>-2.7739208294051539E-5</v>
      </c>
      <c r="AP135" s="40">
        <f si="207" t="shared"/>
        <v>0.13043478260871197</v>
      </c>
      <c r="AQ135" s="40">
        <f si="208" t="shared"/>
        <v>0.40929535232383635</v>
      </c>
      <c r="AR135" s="25">
        <f ref="AR135:AR167" si="275" t="shared">LN(M135/L135)</f>
        <v>6.4723622449661689E-5</v>
      </c>
      <c r="AS135" s="25">
        <f ref="AS135:AS167" si="276" t="shared">LN(N135/L135)</f>
        <v>-8.3870375857758161E-4</v>
      </c>
      <c r="AT135" s="25">
        <f ref="AT135:AT167" si="277" t="shared">LN(N135/C135)</f>
        <v>1.3335063928551854E-3</v>
      </c>
      <c r="AU135" s="28">
        <f ref="AU135:AU167" si="278" t="shared">+(G135-I135)/(H135-I135)</f>
        <v>0.66491754122940394</v>
      </c>
      <c r="AV135" s="28">
        <f ref="AV135:AV167" si="279" t="shared">+(N135-P135)/(O135-P135)</f>
        <v>0.35512510088780541</v>
      </c>
      <c r="AW135" s="40">
        <f ref="AW135:AW167" si="280" t="shared">+(N135-V135)/(U135-V135)</f>
        <v>0.35512510088780541</v>
      </c>
      <c r="AX135" s="25">
        <f ref="AX135:AX167" si="281" t="shared">LN(N135/C135)</f>
        <v>1.3335063928551854E-3</v>
      </c>
      <c r="AY135" s="28">
        <f ref="AY135:AY167" si="282" t="shared">(N135-L135)/(U135-V135)</f>
        <v>-0.10976594027442625</v>
      </c>
      <c r="AZ135" s="25">
        <f ref="AZ135:AZ167" si="283" t="shared">LN(G135/I135)</f>
        <v>2.7375588642636456E-3</v>
      </c>
      <c r="BA135" s="25">
        <f ref="BA135:BA167" si="284" t="shared">LN(N135/P135)</f>
        <v>2.7182827317006851E-3</v>
      </c>
      <c r="BB135" s="25">
        <f si="119" t="shared"/>
        <v>0.30520933205496126</v>
      </c>
      <c r="BC135" s="25">
        <f si="120" t="shared"/>
        <v>-4.6756745852010962E-3</v>
      </c>
      <c r="BD135" s="25">
        <f si="121" t="shared"/>
        <v>-2.0958294516584763E-3</v>
      </c>
      <c r="BE135" s="39">
        <f ref="BE135" si="285" t="shared">IF(AS134&lt;0,1,0)</f>
        <v>1</v>
      </c>
      <c r="BG135" t="str">
        <f si="210" t="shared"/>
        <v/>
      </c>
      <c r="BH135" t="str">
        <f si="211" t="shared"/>
        <v/>
      </c>
      <c r="BI135">
        <f si="215" t="shared"/>
        <v>2</v>
      </c>
      <c r="BJ135" t="str">
        <f si="212" t="shared"/>
        <v/>
      </c>
      <c r="BK135" s="25">
        <f si="124" t="shared"/>
        <v>-1.6774075171551632E-3</v>
      </c>
    </row>
    <row r="136" spans="1:63">
      <c r="A136" s="1">
        <v>42699</v>
      </c>
      <c r="B136" s="41">
        <f si="104" t="shared"/>
        <v>5</v>
      </c>
      <c r="C136">
        <v>3241.24</v>
      </c>
      <c r="D136">
        <v>3242.82</v>
      </c>
      <c r="E136">
        <v>3245.37</v>
      </c>
      <c r="F136">
        <v>3245.51</v>
      </c>
      <c r="G136">
        <v>3237.64</v>
      </c>
      <c r="H136">
        <v>3250.36</v>
      </c>
      <c r="I136">
        <v>3209.6</v>
      </c>
      <c r="J136">
        <v>951</v>
      </c>
      <c r="K136">
        <v>1010</v>
      </c>
      <c r="L136">
        <v>3237.95</v>
      </c>
      <c r="M136">
        <v>3234.66</v>
      </c>
      <c r="N136">
        <v>3261.94</v>
      </c>
      <c r="O136">
        <v>3262.29</v>
      </c>
      <c r="P136">
        <v>3233.59</v>
      </c>
      <c r="Q136" s="39">
        <v>1458</v>
      </c>
      <c r="R136" s="39">
        <v>1320</v>
      </c>
      <c r="S136">
        <f si="160" t="shared"/>
        <v>3171.374499999999</v>
      </c>
      <c r="T136" t="str">
        <f si="243" t="shared"/>
        <v>牛</v>
      </c>
      <c r="U136">
        <f si="232" t="shared"/>
        <v>3262.29</v>
      </c>
      <c r="V136">
        <f si="233" t="shared"/>
        <v>3209.6</v>
      </c>
      <c r="W136" s="40">
        <f si="261" t="shared"/>
        <v>1.6283083975543636E-2</v>
      </c>
      <c r="X136">
        <f si="264" t="shared"/>
        <v>1458</v>
      </c>
      <c r="Y136">
        <f si="265" t="shared"/>
        <v>1010</v>
      </c>
      <c r="AA136" s="25">
        <f si="266" t="shared"/>
        <v>1.6256124199380502E-2</v>
      </c>
      <c r="AB136" s="25">
        <f ref="AB136:AB167" si="286" t="shared">LN(C136/N135)</f>
        <v>-1.5425005197958872E-4</v>
      </c>
      <c r="AC136" s="25">
        <f ref="AC136:AC167" si="287" t="shared">LN(N136/U136)</f>
        <v>-1.072923549094659E-4</v>
      </c>
      <c r="AD136" s="25">
        <f ref="AD136:AD167" si="288" t="shared">LN(N136/V136)</f>
        <v>1.6175791620634285E-2</v>
      </c>
      <c r="AE136" s="25">
        <f ref="AE136:AE167" si="289" t="shared">LN(U136/C136)</f>
        <v>6.4734301245092428E-3</v>
      </c>
      <c r="AF136" s="25">
        <f ref="AF136:AF167" si="290" t="shared">LN(V136/C136)</f>
        <v>-9.8096538510343834E-3</v>
      </c>
      <c r="AG136" s="25">
        <f si="267" t="shared"/>
        <v>6.3661377695997728E-3</v>
      </c>
      <c r="AH136" s="25">
        <f ref="AH136:AH167" si="291" t="shared">LN(N136/N135)</f>
        <v>6.2118877176202654E-3</v>
      </c>
      <c r="AI136" s="25">
        <f si="268" t="shared"/>
        <v>4.8734898544200352E-4</v>
      </c>
      <c r="AJ136" s="25">
        <f si="269" t="shared"/>
        <v>1.2733925912228538E-3</v>
      </c>
      <c r="AK136" s="25">
        <f si="270" t="shared"/>
        <v>1.316530039464796E-3</v>
      </c>
      <c r="AL136" s="25">
        <f si="271" t="shared"/>
        <v>-1.111303302576446E-3</v>
      </c>
      <c r="AM136" s="25">
        <f si="272" t="shared"/>
        <v>1.2619440652477873E-2</v>
      </c>
      <c r="AN136" s="25">
        <f ref="AN136" si="292" t="shared">LN(O136/P136)</f>
        <v>8.8364276270367238E-3</v>
      </c>
      <c r="AO136" s="25">
        <f si="274" t="shared"/>
        <v>9.5744171646703588E-5</v>
      </c>
      <c r="AP136" s="40">
        <f ref="AP136:AP167" si="293" t="shared">(C136-I136)/(H136-I136)</f>
        <v>0.77625122669282887</v>
      </c>
      <c r="AQ136" s="40">
        <f ref="AQ136:AQ167" si="294" t="shared">(N135-I136)/(H136-I136)</f>
        <v>0.78851815505396716</v>
      </c>
      <c r="AR136" s="25">
        <f si="275" t="shared"/>
        <v>-1.0165915398393003E-3</v>
      </c>
      <c r="AS136" s="25">
        <f si="276" t="shared"/>
        <v>7.3816969005296136E-3</v>
      </c>
      <c r="AT136" s="25">
        <f si="277" t="shared"/>
        <v>6.3661377695997728E-3</v>
      </c>
      <c r="AU136" s="28">
        <f si="278" t="shared"/>
        <v>0.68792934249263527</v>
      </c>
      <c r="AV136" s="28">
        <f si="279" t="shared"/>
        <v>0.98780487804878359</v>
      </c>
      <c r="AW136" s="40">
        <f si="280" t="shared"/>
        <v>0.99335737331562135</v>
      </c>
      <c r="AX136" s="25">
        <f si="281" t="shared"/>
        <v>6.3661377695997728E-3</v>
      </c>
      <c r="AY136" s="28">
        <f si="282" t="shared"/>
        <v>0.45530461188081633</v>
      </c>
      <c r="AZ136" s="25">
        <f si="283" t="shared"/>
        <v>8.6983505484580313E-3</v>
      </c>
      <c r="BA136" s="25">
        <f si="284" t="shared"/>
        <v>8.7291352721272034E-3</v>
      </c>
      <c r="BB136" s="25">
        <f si="119" t="shared"/>
        <v>0.35512510088780541</v>
      </c>
      <c r="BC136" s="25">
        <f si="120" t="shared"/>
        <v>-8.3870375857758161E-4</v>
      </c>
      <c r="BD136" s="25">
        <f si="121" t="shared"/>
        <v>1.3335063928551854E-3</v>
      </c>
      <c r="BE136" s="39">
        <f ref="BE136" si="295" t="shared">IF(AS135&lt;0,1,0)</f>
        <v>1</v>
      </c>
      <c r="BG136" t="str">
        <f ref="BG136:BG167" si="296" t="shared"><![CDATA[IF(B136=2,IF(AW135<0.226,IF(AND(ABS(AB136)<0.03,AP136<0.8),IF(AND(AU136<0.5 & Q135<14),2,1),0),IF(AW135<0.8,IF(AND(AU136>0.2,AL136>-0.03,AB136>-0.01),1,0),0)),"")]]></f>
        <v/>
      </c>
      <c r="BH136" t="str">
        <f ref="BH136:BH167" si="297" t="shared">IF(B136=3,IF(AW135&lt;0.85,IF(AND(K136&gt;942,AU136&gt;0.9),0.25,1)*IF(AS135&lt;-0.004,1,0.5),0),"")</f>
        <v/>
      </c>
      <c r="BI136" t="str">
        <f si="215" t="shared"/>
        <v/>
      </c>
      <c r="BJ136">
        <f ref="BJ136:BJ167" si="298" t="shared">IF(B136=5,IF(AW135&lt;0.4,IF(AR136&gt; -0.004,1,0),IF(AW135&lt;0.95,IF(AND(AP136&lt;0.85,AU136&lt;0.95,AR136&gt;0,K136&lt;1115),0.5,0),0)),"")</f>
        <v>1</v>
      </c>
      <c r="BK136" s="25">
        <f si="124" t="shared"/>
        <v>7.3816969005296136E-3</v>
      </c>
    </row>
    <row r="137" spans="1:63">
      <c r="A137" s="1">
        <v>42702</v>
      </c>
      <c r="B137" s="41">
        <f si="104" t="shared"/>
        <v>1</v>
      </c>
      <c r="C137">
        <v>3270.05</v>
      </c>
      <c r="D137">
        <v>3272.88</v>
      </c>
      <c r="E137">
        <v>3273.6</v>
      </c>
      <c r="F137">
        <v>3280.71</v>
      </c>
      <c r="G137">
        <v>3278.51</v>
      </c>
      <c r="H137">
        <v>3286.72</v>
      </c>
      <c r="I137">
        <v>3267.69</v>
      </c>
      <c r="J137">
        <v>1008</v>
      </c>
      <c r="K137">
        <v>1102</v>
      </c>
      <c r="L137">
        <v>3278.58</v>
      </c>
      <c r="M137">
        <v>3280.05</v>
      </c>
      <c r="N137">
        <v>3277</v>
      </c>
      <c r="O137">
        <v>3288.34</v>
      </c>
      <c r="P137">
        <v>3271.89</v>
      </c>
      <c r="Q137" s="39">
        <v>1438</v>
      </c>
      <c r="R137" s="39">
        <v>1456</v>
      </c>
      <c r="S137">
        <f si="160" t="shared"/>
        <v>3179.2579999999994</v>
      </c>
      <c r="T137" t="str">
        <f si="243" t="shared"/>
        <v>牛</v>
      </c>
      <c r="U137">
        <f si="232" t="shared"/>
        <v>3288.34</v>
      </c>
      <c r="V137">
        <f si="233" t="shared"/>
        <v>3267.69</v>
      </c>
      <c r="W137" s="40">
        <f si="261" t="shared"/>
        <v>6.2995649166940016E-3</v>
      </c>
      <c r="X137">
        <f si="264" t="shared"/>
        <v>1438</v>
      </c>
      <c r="Y137">
        <f si="265" t="shared"/>
        <v>1102</v>
      </c>
      <c r="AA137" s="25">
        <f si="266" t="shared"/>
        <v>6.3148881515573433E-3</v>
      </c>
      <c r="AB137" s="25">
        <f si="286" t="shared"/>
        <v>2.483164906027424E-3</v>
      </c>
      <c r="AC137" s="25">
        <f si="287" t="shared"/>
        <v>-3.4545084572244747E-3</v>
      </c>
      <c r="AD137" s="25">
        <f si="288" t="shared"/>
        <v>2.8450564594694853E-3</v>
      </c>
      <c r="AE137" s="25">
        <f si="289" t="shared"/>
        <v>5.5776028617610229E-3</v>
      </c>
      <c r="AF137" s="25">
        <f si="290" t="shared"/>
        <v>-7.2196205493293617E-4</v>
      </c>
      <c r="AG137" s="25">
        <f si="267" t="shared"/>
        <v>2.1230944045365365E-3</v>
      </c>
      <c r="AH137" s="25">
        <f si="291" t="shared"/>
        <v>4.6062593105639744E-3</v>
      </c>
      <c r="AI137" s="25">
        <f si="268" t="shared"/>
        <v>8.6505592341019086E-4</v>
      </c>
      <c r="AJ137" s="25">
        <f si="269" t="shared"/>
        <v>1.0850214630293703E-3</v>
      </c>
      <c r="AK137" s="25">
        <f si="270" t="shared"/>
        <v>3.2545870737210338E-3</v>
      </c>
      <c r="AL137" s="25">
        <f si="271" t="shared"/>
        <v>2.5837755801295563E-3</v>
      </c>
      <c r="AM137" s="25">
        <f si="272" t="shared"/>
        <v>5.8067937380943445E-3</v>
      </c>
      <c r="AN137" s="25">
        <f ref="AN137" si="299" t="shared">LN(O137/P137)</f>
        <v>5.0150785804256651E-3</v>
      </c>
      <c r="AO137" s="25">
        <f si="274" t="shared"/>
        <v>2.1350934637799271E-5</v>
      </c>
      <c r="AP137" s="40">
        <f si="293" t="shared"/>
        <v>0.12401471361009768</v>
      </c>
      <c r="AQ137" s="40">
        <f si="294" t="shared"/>
        <v>-0.30215449290594204</v>
      </c>
      <c r="AR137" s="25">
        <f si="275" t="shared"/>
        <v>4.4826435539611811E-4</v>
      </c>
      <c r="AS137" s="25">
        <f si="276" t="shared"/>
        <v>-4.8203211023080389E-4</v>
      </c>
      <c r="AT137" s="25">
        <f si="277" t="shared"/>
        <v>2.1230944045365365E-3</v>
      </c>
      <c r="AU137" s="28">
        <f si="278" t="shared"/>
        <v>0.56857593273779861</v>
      </c>
      <c r="AV137" s="28">
        <f si="279" t="shared"/>
        <v>0.31063829787234304</v>
      </c>
      <c r="AW137" s="40">
        <f si="280" t="shared"/>
        <v>0.45084745762711403</v>
      </c>
      <c r="AX137" s="25">
        <f si="281" t="shared"/>
        <v>2.1230944045365365E-3</v>
      </c>
      <c r="AY137" s="28">
        <f si="282" t="shared"/>
        <v>-7.6513317191279434E-2</v>
      </c>
      <c r="AZ137" s="25">
        <f si="283" t="shared"/>
        <v>3.3057376350623807E-3</v>
      </c>
      <c r="BA137" s="25">
        <f si="284" t="shared"/>
        <v>1.5605701232012778E-3</v>
      </c>
      <c r="BB137" s="25">
        <f ref="BB137:BB142" si="300" t="shared">AW136</f>
        <v>0.99335737331562135</v>
      </c>
      <c r="BC137" s="25">
        <f ref="BC137:BC142" si="301" t="shared">AS136</f>
        <v>7.3816969005296136E-3</v>
      </c>
      <c r="BD137" s="25">
        <f ref="BD137:BD142" si="302" t="shared">AT136</f>
        <v>6.3661377695997728E-3</v>
      </c>
      <c r="BE137" s="39">
        <f ref="BE137" si="303" t="shared">IF(AS136&lt;0,1,0)</f>
        <v>0</v>
      </c>
      <c r="BG137" t="str">
        <f si="296" t="shared"/>
        <v/>
      </c>
      <c r="BH137" t="str">
        <f si="297" t="shared"/>
        <v/>
      </c>
      <c r="BI137" t="str">
        <f ref="BI137:BI167" si="304" t="shared">IF(B137=4,IF(AW136&lt;0.6,IF(AR137&gt;=0,IF(K137&lt;1018,2,1),0),IF(AW136&gt;0.85,IF(AR137&lt;=0,-0.5,0),0)),"")</f>
        <v/>
      </c>
      <c r="BJ137" t="str">
        <f si="298" t="shared"/>
        <v/>
      </c>
      <c r="BK137" s="25" t="str">
        <f ref="BK137:BK150" si="305" t="shared">IF(MAX(BF137:BJ137)=0,"",MAX(BF137:BJ137)*AS137)</f>
        <v/>
      </c>
    </row>
    <row r="138" spans="1:63">
      <c r="A138" s="1">
        <v>42703</v>
      </c>
      <c r="B138" s="41">
        <f ref="B138:B201" si="306" t="shared">WEEKDAY(A138,2)</f>
        <v>2</v>
      </c>
      <c r="C138">
        <v>3269.23</v>
      </c>
      <c r="D138">
        <v>3265.27</v>
      </c>
      <c r="E138">
        <v>3268.56</v>
      </c>
      <c r="F138">
        <v>3265.36</v>
      </c>
      <c r="G138">
        <v>3291.66</v>
      </c>
      <c r="H138">
        <v>3293.59</v>
      </c>
      <c r="I138">
        <v>3263.4</v>
      </c>
      <c r="J138">
        <v>1055</v>
      </c>
      <c r="K138">
        <v>940</v>
      </c>
      <c r="L138">
        <v>3291.66</v>
      </c>
      <c r="M138">
        <v>3295.15</v>
      </c>
      <c r="N138">
        <v>3282.92</v>
      </c>
      <c r="O138">
        <v>3301.21</v>
      </c>
      <c r="P138">
        <v>3273.34</v>
      </c>
      <c r="Q138" s="39">
        <v>1437</v>
      </c>
      <c r="R138" s="39">
        <v>1344</v>
      </c>
      <c r="S138">
        <f si="160" t="shared"/>
        <v>3188.0834999999997</v>
      </c>
      <c r="T138" t="str">
        <f si="243" t="shared"/>
        <v>牛</v>
      </c>
      <c r="U138">
        <f si="232" t="shared"/>
        <v>3301.21</v>
      </c>
      <c r="V138">
        <f si="233" t="shared"/>
        <v>3263.4</v>
      </c>
      <c r="W138" s="40">
        <f si="261" t="shared"/>
        <v>1.1519471258473468E-2</v>
      </c>
      <c r="X138">
        <f si="264" t="shared"/>
        <v>1437</v>
      </c>
      <c r="Y138">
        <f si="265" t="shared"/>
        <v>940</v>
      </c>
      <c r="AA138" s="25">
        <f si="266" t="shared"/>
        <v>1.1565414485979862E-2</v>
      </c>
      <c r="AB138" s="25">
        <f si="286" t="shared"/>
        <v>-2.3738865419884025E-3</v>
      </c>
      <c r="AC138" s="25">
        <f si="287" t="shared"/>
        <v>-5.5557976668920636E-3</v>
      </c>
      <c r="AD138" s="25">
        <f si="288" t="shared"/>
        <v>5.9636735915814922E-3</v>
      </c>
      <c r="AE138" s="25">
        <f si="289" t="shared"/>
        <v>9.734584758617406E-3</v>
      </c>
      <c r="AF138" s="25">
        <f si="290" t="shared"/>
        <v>-1.7848864998560908E-3</v>
      </c>
      <c r="AG138" s="25">
        <f si="267" t="shared"/>
        <v>4.1787870917254022E-3</v>
      </c>
      <c r="AH138" s="25">
        <f si="291" t="shared"/>
        <v>1.804900549736851E-3</v>
      </c>
      <c r="AI138" s="25">
        <f si="268" t="shared"/>
        <v>-1.212028612678715E-3</v>
      </c>
      <c r="AJ138" s="25">
        <f si="269" t="shared"/>
        <v>-2.0496222801452601E-4</v>
      </c>
      <c r="AK138" s="25">
        <f si="270" t="shared"/>
        <v>-1.1844661876122846E-3</v>
      </c>
      <c r="AL138" s="25">
        <f si="271" t="shared"/>
        <v>6.8375136258800283E-3</v>
      </c>
      <c r="AM138" s="25">
        <f si="272" t="shared"/>
        <v>9.2085586027142192E-3</v>
      </c>
      <c r="AN138" s="25">
        <f ref="AN138" si="307" t="shared">LN(O138/P138)</f>
        <v>8.4781975772379812E-3</v>
      </c>
      <c r="AO138" s="25">
        <f si="274" t="shared"/>
        <v>0</v>
      </c>
      <c r="AP138" s="40">
        <f si="293" t="shared"/>
        <v>0.19311030142430993</v>
      </c>
      <c r="AQ138" s="40">
        <f si="294" t="shared"/>
        <v>0.45048029148724361</v>
      </c>
      <c r="AR138" s="25">
        <f si="275" t="shared"/>
        <v>1.0596936382230736E-3</v>
      </c>
      <c r="AS138" s="25">
        <f si="276" t="shared"/>
        <v>-2.6587265341547015E-3</v>
      </c>
      <c r="AT138" s="25">
        <f si="277" t="shared"/>
        <v>4.1787870917254022E-3</v>
      </c>
      <c r="AU138" s="28">
        <f si="278" t="shared"/>
        <v>0.93607154686981497</v>
      </c>
      <c r="AV138" s="28">
        <f si="279" t="shared"/>
        <v>0.34373878722640705</v>
      </c>
      <c r="AW138" s="40">
        <f si="280" t="shared"/>
        <v>0.51626553821740306</v>
      </c>
      <c r="AX138" s="25">
        <f si="281" t="shared"/>
        <v>4.1787870917254022E-3</v>
      </c>
      <c r="AY138" s="28">
        <f si="282" t="shared"/>
        <v>-0.23115577889446692</v>
      </c>
      <c r="AZ138" s="25">
        <f si="283" t="shared"/>
        <v>8.6224001257361599E-3</v>
      </c>
      <c r="BA138" s="25">
        <f si="284" t="shared"/>
        <v>2.9223999103457706E-3</v>
      </c>
      <c r="BB138" s="25">
        <f si="300" t="shared"/>
        <v>0.45084745762711403</v>
      </c>
      <c r="BC138" s="25">
        <f si="301" t="shared"/>
        <v>-4.8203211023080389E-4</v>
      </c>
      <c r="BD138" s="25">
        <f si="302" t="shared"/>
        <v>2.1230944045365365E-3</v>
      </c>
      <c r="BE138" s="39">
        <f ref="BE138" si="308" t="shared">IF(AS137&lt;0,1,0)</f>
        <v>1</v>
      </c>
      <c r="BG138">
        <f si="296" t="shared"/>
        <v>1</v>
      </c>
      <c r="BH138" t="str">
        <f si="297" t="shared"/>
        <v/>
      </c>
      <c r="BI138" t="str">
        <f si="304" t="shared"/>
        <v/>
      </c>
      <c r="BJ138" t="str">
        <f si="298" t="shared"/>
        <v/>
      </c>
      <c r="BK138" s="25">
        <f si="305" t="shared"/>
        <v>-2.6587265341547015E-3</v>
      </c>
    </row>
    <row r="139" spans="1:63">
      <c r="A139" s="1">
        <v>42704</v>
      </c>
      <c r="B139" s="41">
        <f si="306" t="shared"/>
        <v>3</v>
      </c>
      <c r="C139">
        <v>3272.14</v>
      </c>
      <c r="D139">
        <v>3270.29</v>
      </c>
      <c r="E139">
        <v>3270.46</v>
      </c>
      <c r="F139">
        <v>3276.57</v>
      </c>
      <c r="G139">
        <v>3249.48</v>
      </c>
      <c r="H139">
        <v>3277.27</v>
      </c>
      <c r="I139">
        <v>3246.53</v>
      </c>
      <c r="J139">
        <v>941</v>
      </c>
      <c r="K139">
        <v>1126</v>
      </c>
      <c r="L139">
        <v>3250.96</v>
      </c>
      <c r="M139">
        <v>3251.15</v>
      </c>
      <c r="N139">
        <v>3250.03</v>
      </c>
      <c r="O139">
        <v>3256.81</v>
      </c>
      <c r="P139">
        <v>3239.52</v>
      </c>
      <c r="Q139" s="39">
        <v>1322</v>
      </c>
      <c r="R139" s="39">
        <v>1449</v>
      </c>
      <c r="S139">
        <f si="160" t="shared"/>
        <v>3196.4429999999993</v>
      </c>
      <c r="T139" t="str">
        <f si="243" t="shared"/>
        <v>牛</v>
      </c>
      <c r="U139">
        <f si="232" t="shared"/>
        <v>3277.27</v>
      </c>
      <c r="V139">
        <f si="233" t="shared"/>
        <v>3239.52</v>
      </c>
      <c r="W139" s="40">
        <f si="261" t="shared"/>
        <v>1.1585588073641047E-2</v>
      </c>
      <c r="X139">
        <f si="264" t="shared"/>
        <v>941</v>
      </c>
      <c r="Y139">
        <f si="265" t="shared"/>
        <v>1449</v>
      </c>
      <c r="AA139" s="25">
        <f si="266" t="shared"/>
        <v>1.1536792435531488E-2</v>
      </c>
      <c r="AB139" s="25">
        <f si="286" t="shared"/>
        <v>-3.2890651552001187E-3</v>
      </c>
      <c r="AC139" s="25">
        <f si="287" t="shared"/>
        <v>-8.3465316864364363E-3</v>
      </c>
      <c r="AD139" s="25">
        <f si="288" t="shared"/>
        <v>3.2390563872047116E-3</v>
      </c>
      <c r="AE139" s="25">
        <f si="289" t="shared"/>
        <v>1.5665536434957272E-3</v>
      </c>
      <c r="AF139" s="25">
        <f si="290" t="shared"/>
        <v>-1.0019034430145372E-2</v>
      </c>
      <c r="AG139" s="25">
        <f si="267" t="shared"/>
        <v>-6.7799780429406743E-3</v>
      </c>
      <c r="AH139" s="25">
        <f si="291" t="shared"/>
        <v>-1.0069043198140861E-2</v>
      </c>
      <c r="AI139" s="25">
        <f si="268" t="shared"/>
        <v>-5.6553911904524924E-4</v>
      </c>
      <c r="AJ139" s="25">
        <f si="269" t="shared"/>
        <v>-5.1355731266581499E-4</v>
      </c>
      <c r="AK139" s="25">
        <f si="270" t="shared"/>
        <v>1.3529384186316963E-3</v>
      </c>
      <c r="AL139" s="25">
        <f si="271" t="shared"/>
        <v>-6.9492215709337328E-3</v>
      </c>
      <c r="AM139" s="25">
        <f si="272" t="shared"/>
        <v>9.4240251102245855E-3</v>
      </c>
      <c r="AN139" s="25">
        <f ref="AN139" si="309" t="shared">LN(O139/P139)</f>
        <v>5.3230180194980808E-3</v>
      </c>
      <c r="AO139" s="25">
        <f si="274" t="shared"/>
        <v>4.5535379930378015E-4</v>
      </c>
      <c r="AP139" s="40">
        <f si="293" t="shared"/>
        <v>0.83311646063760103</v>
      </c>
      <c r="AQ139" s="40">
        <f si="294" t="shared"/>
        <v>1.1837996096291519</v>
      </c>
      <c r="AR139" s="25">
        <f si="275" t="shared"/>
        <v>5.8442567121758755E-5</v>
      </c>
      <c r="AS139" s="25">
        <f si="276" t="shared"/>
        <v>-2.8611027131060317E-4</v>
      </c>
      <c r="AT139" s="25">
        <f si="277" t="shared"/>
        <v>-6.7799780429406743E-3</v>
      </c>
      <c r="AU139" s="28">
        <f si="278" t="shared"/>
        <v>9.5966167859461257E-2</v>
      </c>
      <c r="AV139" s="28">
        <f si="279" t="shared"/>
        <v>0.60786581839214804</v>
      </c>
      <c r="AW139" s="40">
        <f si="280" t="shared"/>
        <v>0.27841059602649587</v>
      </c>
      <c r="AX139" s="25">
        <f si="281" t="shared"/>
        <v>-6.7799780429406743E-3</v>
      </c>
      <c r="AY139" s="28">
        <f si="282" t="shared"/>
        <v>-2.4635761589399636E-2</v>
      </c>
      <c r="AZ139" s="25">
        <f si="283" t="shared"/>
        <v>9.0824989579505627E-4</v>
      </c>
      <c r="BA139" s="25">
        <f si="284" t="shared"/>
        <v>3.2390563872047116E-3</v>
      </c>
      <c r="BB139" s="25">
        <f si="300" t="shared"/>
        <v>0.51626553821740306</v>
      </c>
      <c r="BC139" s="25">
        <f si="301" t="shared"/>
        <v>-2.6587265341547015E-3</v>
      </c>
      <c r="BD139" s="25">
        <f si="302" t="shared"/>
        <v>4.1787870917254022E-3</v>
      </c>
      <c r="BE139" s="39">
        <f ref="BE139" si="310" t="shared">IF(AS138&lt;0,1,0)</f>
        <v>1</v>
      </c>
      <c r="BG139" t="str">
        <f si="296" t="shared"/>
        <v/>
      </c>
      <c r="BH139">
        <f si="297" t="shared"/>
        <v>0.5</v>
      </c>
      <c r="BI139" t="str">
        <f si="304" t="shared"/>
        <v/>
      </c>
      <c r="BJ139" t="str">
        <f si="298" t="shared"/>
        <v/>
      </c>
      <c r="BK139" s="25">
        <f si="305" t="shared"/>
        <v>-1.4305513565530159E-4</v>
      </c>
    </row>
    <row r="140" spans="1:63">
      <c r="A140" s="1">
        <v>42705</v>
      </c>
      <c r="B140" s="41">
        <f si="306" t="shared"/>
        <v>4</v>
      </c>
      <c r="C140">
        <v>3257.02</v>
      </c>
      <c r="D140">
        <v>3261.34</v>
      </c>
      <c r="E140">
        <v>3260.06</v>
      </c>
      <c r="F140">
        <v>3263.72</v>
      </c>
      <c r="G140">
        <v>3267.2</v>
      </c>
      <c r="H140">
        <v>3279.21</v>
      </c>
      <c r="I140">
        <v>3257.02</v>
      </c>
      <c r="J140">
        <v>1101</v>
      </c>
      <c r="K140">
        <v>930</v>
      </c>
      <c r="L140">
        <v>3266.88</v>
      </c>
      <c r="M140">
        <v>3267.97</v>
      </c>
      <c r="N140">
        <v>3273.31</v>
      </c>
      <c r="O140">
        <v>3274.07</v>
      </c>
      <c r="P140">
        <v>3256.3</v>
      </c>
      <c r="Q140" s="39">
        <v>1500</v>
      </c>
      <c r="R140" s="39">
        <v>1415</v>
      </c>
      <c r="S140">
        <f si="160" t="shared"/>
        <v>3203.808</v>
      </c>
      <c r="T140" t="str">
        <f si="243" t="shared"/>
        <v>牛</v>
      </c>
      <c r="U140">
        <f si="232" t="shared"/>
        <v>3279.21</v>
      </c>
      <c r="V140">
        <f si="233" t="shared"/>
        <v>3256.3</v>
      </c>
      <c r="W140" s="40">
        <f si="261" t="shared"/>
        <v>7.0109582395908674E-3</v>
      </c>
      <c r="X140">
        <f si="264" t="shared"/>
        <v>1101</v>
      </c>
      <c r="Y140">
        <f si="265" t="shared"/>
        <v>1415</v>
      </c>
      <c r="AA140" s="25">
        <f si="266" t="shared"/>
        <v>7.0340372487733742E-3</v>
      </c>
      <c r="AB140" s="25">
        <f si="286" t="shared"/>
        <v>2.1484398271718894E-3</v>
      </c>
      <c r="AC140" s="25">
        <f si="287" t="shared"/>
        <v>-1.8008343643291906E-3</v>
      </c>
      <c r="AD140" s="25">
        <f si="288" t="shared"/>
        <v>5.2101238752616744E-3</v>
      </c>
      <c r="AE140" s="25">
        <f si="289" t="shared"/>
        <v>6.7898728321695483E-3</v>
      </c>
      <c r="AF140" s="25">
        <f si="290" t="shared"/>
        <v>-2.2108540742125747E-4</v>
      </c>
      <c r="AG140" s="25">
        <f si="267" t="shared"/>
        <v>4.9890384678404369E-3</v>
      </c>
      <c r="AH140" s="25">
        <f si="291" t="shared"/>
        <v>7.1374782950124165E-3</v>
      </c>
      <c r="AI140" s="25">
        <f si="268" t="shared"/>
        <v>1.325486972947124E-3</v>
      </c>
      <c r="AJ140" s="25">
        <f si="269" t="shared"/>
        <v>9.3293322177786804E-4</v>
      </c>
      <c r="AK140" s="25">
        <f si="270" t="shared"/>
        <v>2.0549822130048242E-3</v>
      </c>
      <c r="AL140" s="25">
        <f si="271" t="shared"/>
        <v>3.1206820927637113E-3</v>
      </c>
      <c r="AM140" s="25">
        <f si="272" t="shared"/>
        <v>6.7898728321695483E-3</v>
      </c>
      <c r="AN140" s="25">
        <f ref="AN140" si="311" t="shared">LN(O140/P140)</f>
        <v>5.442277806578774E-3</v>
      </c>
      <c r="AO140" s="25">
        <f si="274" t="shared"/>
        <v>-9.7947989695710994E-5</v>
      </c>
      <c r="AP140" s="40">
        <f si="293" t="shared"/>
        <v>0</v>
      </c>
      <c r="AQ140" s="40">
        <f si="294" t="shared"/>
        <v>-0.3150067598017019</v>
      </c>
      <c r="AR140" s="25">
        <f si="275" t="shared"/>
        <v>3.3359603054643053E-4</v>
      </c>
      <c r="AS140" s="25">
        <f si="276" t="shared"/>
        <v>1.9663043647723121E-3</v>
      </c>
      <c r="AT140" s="25">
        <f si="277" t="shared"/>
        <v>4.9890384678404369E-3</v>
      </c>
      <c r="AU140" s="28">
        <f si="278" t="shared"/>
        <v>0.45876520955384459</v>
      </c>
      <c r="AV140" s="28">
        <f si="279" t="shared"/>
        <v>0.95723128868878904</v>
      </c>
      <c r="AW140" s="40">
        <f si="280" t="shared"/>
        <v>0.74247053688345144</v>
      </c>
      <c r="AX140" s="25">
        <f si="281" t="shared"/>
        <v>4.9890384678404369E-3</v>
      </c>
      <c r="AY140" s="28">
        <f si="282" t="shared"/>
        <v>0.28066346573548134</v>
      </c>
      <c r="AZ140" s="25">
        <f si="283" t="shared"/>
        <v>3.1206820927637113E-3</v>
      </c>
      <c r="BA140" s="25">
        <f si="284" t="shared"/>
        <v>5.2101238752616744E-3</v>
      </c>
      <c r="BB140" s="25">
        <f si="300" t="shared"/>
        <v>0.27841059602649587</v>
      </c>
      <c r="BC140" s="25">
        <f si="301" t="shared"/>
        <v>-2.8611027131060317E-4</v>
      </c>
      <c r="BD140" s="25">
        <f si="302" t="shared"/>
        <v>-6.7799780429406743E-3</v>
      </c>
      <c r="BE140" s="39">
        <f ref="BE140" si="312" t="shared">IF(AS139&lt;0,1,0)</f>
        <v>1</v>
      </c>
      <c r="BG140" t="str">
        <f si="296" t="shared"/>
        <v/>
      </c>
      <c r="BH140" t="str">
        <f si="297" t="shared"/>
        <v/>
      </c>
      <c r="BI140">
        <f si="304" t="shared"/>
        <v>2</v>
      </c>
      <c r="BJ140" t="str">
        <f si="298" t="shared"/>
        <v/>
      </c>
      <c r="BK140" s="25">
        <f si="305" t="shared"/>
        <v>3.9326087295446241E-3</v>
      </c>
    </row>
    <row r="141" spans="1:63">
      <c r="A141" s="1">
        <v>42706</v>
      </c>
      <c r="B141" s="41">
        <f si="306" t="shared"/>
        <v>5</v>
      </c>
      <c r="C141">
        <v>3270.12</v>
      </c>
      <c r="D141">
        <v>3267.99</v>
      </c>
      <c r="E141">
        <v>3268.45</v>
      </c>
      <c r="F141">
        <v>3269.7</v>
      </c>
      <c r="G141">
        <v>3247.67</v>
      </c>
      <c r="H141">
        <v>3279.71</v>
      </c>
      <c r="I141">
        <v>3246.55</v>
      </c>
      <c r="J141">
        <v>1019</v>
      </c>
      <c r="K141">
        <v>1130</v>
      </c>
      <c r="L141">
        <v>3247.67</v>
      </c>
      <c r="M141">
        <v>3242.98</v>
      </c>
      <c r="N141">
        <v>3243.84</v>
      </c>
      <c r="O141">
        <v>3254.12</v>
      </c>
      <c r="P141">
        <v>3235.28</v>
      </c>
      <c r="Q141" s="39">
        <v>1352</v>
      </c>
      <c r="R141" s="39">
        <v>1342</v>
      </c>
      <c r="S141">
        <f si="160" t="shared"/>
        <v>3211.0264999999995</v>
      </c>
      <c r="T141" t="str">
        <f si="243" t="shared"/>
        <v>牛</v>
      </c>
      <c r="U141">
        <f si="232" t="shared"/>
        <v>3279.71</v>
      </c>
      <c r="V141">
        <f si="233" t="shared"/>
        <v>3235.28</v>
      </c>
      <c r="W141" s="40">
        <f si="261" t="shared"/>
        <v>1.3639526322731209E-2</v>
      </c>
      <c r="X141">
        <f si="264" t="shared"/>
        <v>1019</v>
      </c>
      <c r="Y141">
        <f si="265" t="shared"/>
        <v>1342</v>
      </c>
      <c r="AA141" s="25">
        <f si="266" t="shared"/>
        <v>1.358665737037168E-2</v>
      </c>
      <c r="AB141" s="25">
        <f si="286" t="shared"/>
        <v>-9.7502387974506542E-4</v>
      </c>
      <c r="AC141" s="25">
        <f si="287" t="shared"/>
        <v>-1.0997190641204082E-2</v>
      </c>
      <c r="AD141" s="25">
        <f si="288" t="shared"/>
        <v>2.6423356815271698E-3</v>
      </c>
      <c r="AE141" s="25">
        <f si="289" t="shared"/>
        <v>2.9283223695610447E-3</v>
      </c>
      <c r="AF141" s="25">
        <f si="290" t="shared"/>
        <v>-1.0711203953170361E-2</v>
      </c>
      <c r="AG141" s="25">
        <f si="267" t="shared"/>
        <v>-8.0688682716431228E-3</v>
      </c>
      <c r="AH141" s="25">
        <f si="291" t="shared"/>
        <v>-9.0438921513881637E-3</v>
      </c>
      <c r="AI141" s="25">
        <f si="268" t="shared"/>
        <v>-6.5156446598646002E-4</v>
      </c>
      <c r="AJ141" s="25">
        <f si="269" t="shared"/>
        <v>-5.1081506699876154E-4</v>
      </c>
      <c r="AK141" s="25">
        <f si="270" t="shared"/>
        <v>-1.2844390230240267E-4</v>
      </c>
      <c r="AL141" s="25">
        <f si="271" t="shared"/>
        <v>-6.8888653310607796E-3</v>
      </c>
      <c r="AM141" s="25">
        <f si="272" t="shared"/>
        <v>1.0162109804000896E-2</v>
      </c>
      <c r="AN141" s="25">
        <f ref="AN141" si="313" t="shared">LN(O141/P141)</f>
        <v>5.8064082755083816E-3</v>
      </c>
      <c r="AO141" s="25">
        <f si="274" t="shared"/>
        <v>0</v>
      </c>
      <c r="AP141" s="40">
        <f si="293" t="shared"/>
        <v>0.71079613992761803</v>
      </c>
      <c r="AQ141" s="40">
        <f si="294" t="shared"/>
        <v>0.80699638118214356</v>
      </c>
      <c r="AR141" s="25">
        <f si="275" t="shared"/>
        <v>-1.4451559755174041E-3</v>
      </c>
      <c r="AS141" s="25">
        <f si="276" t="shared"/>
        <v>-1.1800029405823742E-3</v>
      </c>
      <c r="AT141" s="25">
        <f si="277" t="shared"/>
        <v>-8.0688682716431228E-3</v>
      </c>
      <c r="AU141" s="28">
        <f si="278" t="shared"/>
        <v>3.3775633293121103E-2</v>
      </c>
      <c r="AV141" s="28">
        <f si="279" t="shared"/>
        <v>0.45435244161359267</v>
      </c>
      <c r="AW141" s="40">
        <f si="280" t="shared"/>
        <v>0.19266261534998821</v>
      </c>
      <c r="AX141" s="25">
        <f si="281" t="shared"/>
        <v>-8.0688682716431228E-3</v>
      </c>
      <c r="AY141" s="28">
        <f si="282" t="shared"/>
        <v>-8.6203015980192241E-2</v>
      </c>
      <c r="AZ141" s="25">
        <f si="283" t="shared"/>
        <v>3.4492210337924522E-4</v>
      </c>
      <c r="BA141" s="25">
        <f si="284" t="shared"/>
        <v>2.6423356815271698E-3</v>
      </c>
      <c r="BB141" s="25">
        <f si="300" t="shared"/>
        <v>0.74247053688345144</v>
      </c>
      <c r="BC141" s="25">
        <f si="301" t="shared"/>
        <v>1.9663043647723121E-3</v>
      </c>
      <c r="BD141" s="25">
        <f si="302" t="shared"/>
        <v>4.9890384678404369E-3</v>
      </c>
      <c r="BE141" s="39">
        <f ref="BE141" si="314" t="shared">IF(AS140&lt;0,1,0)</f>
        <v>0</v>
      </c>
      <c r="BG141" t="str">
        <f si="296" t="shared"/>
        <v/>
      </c>
      <c r="BH141" t="str">
        <f si="297" t="shared"/>
        <v/>
      </c>
      <c r="BI141" t="str">
        <f si="304" t="shared"/>
        <v/>
      </c>
      <c r="BJ141">
        <f si="298" t="shared"/>
        <v>0</v>
      </c>
      <c r="BK141" s="25" t="str">
        <f si="305" t="shared"/>
        <v/>
      </c>
    </row>
    <row r="142" spans="1:63">
      <c r="A142" s="1">
        <v>42709</v>
      </c>
      <c r="B142" s="41">
        <f si="306" t="shared"/>
        <v>1</v>
      </c>
      <c r="C142">
        <v>3203.78</v>
      </c>
      <c r="D142">
        <v>3202.32</v>
      </c>
      <c r="E142">
        <v>3206.73</v>
      </c>
      <c r="F142">
        <v>3204.96</v>
      </c>
      <c r="G142">
        <v>3201.74</v>
      </c>
      <c r="H142">
        <v>3219.52</v>
      </c>
      <c r="I142">
        <v>3197.73</v>
      </c>
      <c r="J142">
        <v>1017</v>
      </c>
      <c r="K142">
        <v>1115</v>
      </c>
      <c r="L142">
        <v>3202.47</v>
      </c>
      <c r="M142">
        <v>3198.57</v>
      </c>
      <c r="N142">
        <v>3204.71</v>
      </c>
      <c r="O142">
        <v>3208.64</v>
      </c>
      <c r="P142">
        <v>3194.88</v>
      </c>
      <c r="Q142" s="39">
        <v>1336</v>
      </c>
      <c r="R142" s="39">
        <v>1407</v>
      </c>
      <c r="S142">
        <f si="160" t="shared"/>
        <v>3216.9524999999994</v>
      </c>
      <c r="T142" t="str">
        <f si="243" t="shared"/>
        <v>牛</v>
      </c>
      <c r="U142">
        <f si="232" t="shared"/>
        <v>3219.52</v>
      </c>
      <c r="V142">
        <f si="233" t="shared"/>
        <v>3194.88</v>
      </c>
      <c r="W142" s="40">
        <f si="261" t="shared"/>
        <v>7.6827516828416962E-3</v>
      </c>
      <c r="X142">
        <f si="264" t="shared"/>
        <v>1017</v>
      </c>
      <c r="Y142">
        <f si="265" t="shared"/>
        <v>1407</v>
      </c>
      <c r="AA142" s="25">
        <f si="266" t="shared"/>
        <v>7.6909151065303709E-3</v>
      </c>
      <c r="AB142" s="25">
        <f si="286" t="shared"/>
        <v>-1.2426450533064697E-2</v>
      </c>
      <c r="AC142" s="25">
        <f si="287" t="shared"/>
        <v>-4.6106774621498961E-3</v>
      </c>
      <c r="AD142" s="25">
        <f si="288" t="shared"/>
        <v>3.0720742206919983E-3</v>
      </c>
      <c r="AE142" s="25">
        <f si="289" t="shared"/>
        <v>4.900917442715676E-3</v>
      </c>
      <c r="AF142" s="25">
        <f si="290" t="shared"/>
        <v>-2.781834240126011E-3</v>
      </c>
      <c r="AG142" s="25">
        <f si="267" t="shared"/>
        <v>2.9023998056590644E-4</v>
      </c>
      <c r="AH142" s="25">
        <f si="291" t="shared"/>
        <v>-1.2136210552498812E-2</v>
      </c>
      <c r="AI142" s="25">
        <f si="268" t="shared"/>
        <v>-4.5581555869517952E-4</v>
      </c>
      <c r="AJ142" s="25">
        <f si="269" t="shared"/>
        <v>9.2036365538386219E-4</v>
      </c>
      <c r="AK142" s="25">
        <f si="270" t="shared"/>
        <v>3.6824711669817075E-4</v>
      </c>
      <c r="AL142" s="25">
        <f si="271" t="shared"/>
        <v>-6.3695065161629657E-4</v>
      </c>
      <c r="AM142" s="25">
        <f si="272" t="shared"/>
        <v>6.7910970413654712E-3</v>
      </c>
      <c r="AN142" s="25">
        <f ref="AN142" si="315" t="shared">LN(O142/P142)</f>
        <v>4.2976429147163851E-3</v>
      </c>
      <c r="AO142" s="25">
        <f si="274" t="shared"/>
        <v>2.2797503615945813E-4</v>
      </c>
      <c r="AP142" s="40">
        <f si="293" t="shared"/>
        <v>0.27765029830198218</v>
      </c>
      <c r="AQ142" s="40">
        <f si="294" t="shared"/>
        <v>2.1161083065626527</v>
      </c>
      <c r="AR142" s="25">
        <f si="275" t="shared"/>
        <v>-1.2185521360847981E-3</v>
      </c>
      <c r="AS142" s="25">
        <f si="276" t="shared"/>
        <v>6.992155960225282E-4</v>
      </c>
      <c r="AT142" s="25">
        <f si="277" t="shared"/>
        <v>2.9023998056590644E-4</v>
      </c>
      <c r="AU142" s="28">
        <f si="278" t="shared"/>
        <v>0.1840293712712148</v>
      </c>
      <c r="AV142" s="28">
        <f si="279" t="shared"/>
        <v>0.71438953488372792</v>
      </c>
      <c r="AW142" s="40">
        <f si="280" t="shared"/>
        <v>0.3989448051948043</v>
      </c>
      <c r="AX142" s="25">
        <f si="281" t="shared"/>
        <v>2.9023998056590644E-4</v>
      </c>
      <c r="AY142" s="28">
        <f si="282" t="shared"/>
        <v>9.0909090909100973E-2</v>
      </c>
      <c r="AZ142" s="25">
        <f si="283" t="shared"/>
        <v>1.2532289470335216E-3</v>
      </c>
      <c r="BA142" s="25">
        <f si="284" t="shared"/>
        <v>3.0720742206919983E-3</v>
      </c>
      <c r="BB142" s="25">
        <f si="300" t="shared"/>
        <v>0.19266261534998821</v>
      </c>
      <c r="BC142" s="25">
        <f si="301" t="shared"/>
        <v>-1.1800029405823742E-3</v>
      </c>
      <c r="BD142" s="25">
        <f si="302" t="shared"/>
        <v>-8.0688682716431228E-3</v>
      </c>
      <c r="BE142" s="39">
        <f ref="BE142" si="316" t="shared">IF(AS141&lt;0,1,0)</f>
        <v>1</v>
      </c>
      <c r="BG142" t="str">
        <f si="296" t="shared"/>
        <v/>
      </c>
      <c r="BH142" t="str">
        <f si="297" t="shared"/>
        <v/>
      </c>
      <c r="BI142" t="str">
        <f si="304" t="shared"/>
        <v/>
      </c>
      <c r="BJ142" t="str">
        <f si="298" t="shared"/>
        <v/>
      </c>
      <c r="BK142" s="25" t="str">
        <f si="305" t="shared"/>
        <v/>
      </c>
    </row>
    <row r="143" spans="1:63">
      <c r="A143" s="1">
        <v>42710</v>
      </c>
      <c r="B143" s="41">
        <f si="306" t="shared"/>
        <v>2</v>
      </c>
      <c r="C143">
        <v>3202.03</v>
      </c>
      <c r="D143">
        <v>3207.72</v>
      </c>
      <c r="E143">
        <v>3207.36</v>
      </c>
      <c r="F143">
        <v>3210.33</v>
      </c>
      <c r="G143">
        <v>3207.37</v>
      </c>
      <c r="H143">
        <v>3215.31</v>
      </c>
      <c r="I143">
        <v>3200.91</v>
      </c>
      <c r="J143">
        <v>1007</v>
      </c>
      <c r="K143">
        <v>1112</v>
      </c>
      <c r="L143">
        <v>3207.37</v>
      </c>
      <c r="M143">
        <v>3205.97</v>
      </c>
      <c r="N143">
        <v>3199.65</v>
      </c>
      <c r="O143">
        <v>3209.09</v>
      </c>
      <c r="P143">
        <v>3196.52</v>
      </c>
      <c r="Q143" s="39">
        <v>1405</v>
      </c>
      <c r="R143" s="39">
        <v>1455</v>
      </c>
      <c r="S143">
        <f si="160" t="shared"/>
        <v>3220.5214999999998</v>
      </c>
      <c r="T143" t="str">
        <f si="243" t="shared"/>
        <v>熊</v>
      </c>
      <c r="U143">
        <f si="232" t="shared"/>
        <v>3215.31</v>
      </c>
      <c r="V143">
        <f si="233" t="shared"/>
        <v>3196.52</v>
      </c>
      <c r="W143" s="40">
        <f si="261" t="shared"/>
        <v>5.8610580097967725E-3</v>
      </c>
      <c r="X143">
        <f si="264" t="shared"/>
        <v>1007</v>
      </c>
      <c r="Y143">
        <f si="265" t="shared"/>
        <v>1455</v>
      </c>
      <c r="AA143" s="25">
        <f si="266" t="shared"/>
        <v>5.8681523908270571E-3</v>
      </c>
      <c r="AB143" s="25">
        <f si="286" t="shared"/>
        <v>-8.3661898448126226E-4</v>
      </c>
      <c r="AC143" s="25">
        <f si="287" t="shared"/>
        <v>-4.8823472344902618E-3</v>
      </c>
      <c r="AD143" s="25">
        <f si="288" t="shared"/>
        <v>9.7871077530644972E-4</v>
      </c>
      <c r="AE143" s="25">
        <f si="289" t="shared"/>
        <v>4.1387923833720421E-3</v>
      </c>
      <c r="AF143" s="25">
        <f si="290" t="shared"/>
        <v>-1.7222656264246545E-3</v>
      </c>
      <c r="AG143" s="25">
        <f si="267" t="shared"/>
        <v>-7.4355485111831634E-4</v>
      </c>
      <c r="AH143" s="25">
        <f si="291" t="shared"/>
        <v>-1.5801738355995304E-3</v>
      </c>
      <c r="AI143" s="25">
        <f si="268" t="shared"/>
        <v>1.775420724561613E-3</v>
      </c>
      <c r="AJ143" s="25">
        <f si="269" t="shared"/>
        <v>1.6631851794466665E-3</v>
      </c>
      <c r="AK143" s="25">
        <f si="270" t="shared"/>
        <v>2.5887519213823548E-3</v>
      </c>
      <c r="AL143" s="25">
        <f si="271" t="shared"/>
        <v>1.6663030035795085E-3</v>
      </c>
      <c r="AM143" s="25">
        <f si="272" t="shared"/>
        <v>4.4886316795150327E-3</v>
      </c>
      <c r="AN143" s="25">
        <f ref="AN143" si="317" t="shared">LN(O143/P143)</f>
        <v>3.9246898062284047E-3</v>
      </c>
      <c r="AO143" s="25">
        <f si="274" t="shared"/>
        <v>0</v>
      </c>
      <c r="AP143" s="40">
        <f si="293" t="shared"/>
        <v>7.7777777777801288E-2</v>
      </c>
      <c r="AQ143" s="40">
        <f si="294" t="shared"/>
        <v>0.26388888888889983</v>
      </c>
      <c r="AR143" s="25">
        <f si="275" t="shared"/>
        <v>-4.3658998968959279E-4</v>
      </c>
      <c r="AS143" s="25">
        <f si="276" t="shared"/>
        <v>-2.409857854697862E-3</v>
      </c>
      <c r="AT143" s="25">
        <f si="277" t="shared"/>
        <v>-7.4355485111831634E-4</v>
      </c>
      <c r="AU143" s="28">
        <f si="278" t="shared"/>
        <v>0.44861111111111079</v>
      </c>
      <c r="AV143" s="28">
        <f si="279" t="shared"/>
        <v>0.24900556881464347</v>
      </c>
      <c r="AW143" s="40">
        <f si="280" t="shared"/>
        <v>0.16657796700373151</v>
      </c>
      <c r="AX143" s="25">
        <f si="281" t="shared"/>
        <v>-7.4355485111831634E-4</v>
      </c>
      <c r="AY143" s="28">
        <f si="282" t="shared"/>
        <v>-0.41085683874400292</v>
      </c>
      <c r="AZ143" s="25">
        <f si="283" t="shared"/>
        <v>2.0161422997225236E-3</v>
      </c>
      <c r="BA143" s="25">
        <f si="284" t="shared"/>
        <v>9.7871077530644972E-4</v>
      </c>
      <c r="BB143" s="25">
        <f ref="BB143" si="318" t="shared">AW142</f>
        <v>0.3989448051948043</v>
      </c>
      <c r="BC143" s="25">
        <f ref="BC143" si="319" t="shared">AS142</f>
        <v>6.992155960225282E-4</v>
      </c>
      <c r="BD143" s="25">
        <f ref="BD143" si="320" t="shared">AT142</f>
        <v>2.9023998056590644E-4</v>
      </c>
      <c r="BE143" s="39">
        <f ref="BE143" si="321" t="shared">IF(AS142&lt;0,1,0)</f>
        <v>0</v>
      </c>
      <c r="BG143">
        <f si="296" t="shared"/>
        <v>1</v>
      </c>
      <c r="BH143" t="str">
        <f si="297" t="shared"/>
        <v/>
      </c>
      <c r="BI143" t="str">
        <f si="304" t="shared"/>
        <v/>
      </c>
      <c r="BJ143" t="str">
        <f si="298" t="shared"/>
        <v/>
      </c>
      <c r="BK143" s="25">
        <f si="305" t="shared"/>
        <v>-2.409857854697862E-3</v>
      </c>
    </row>
    <row r="144" spans="1:63">
      <c r="A144" s="1">
        <v>42711</v>
      </c>
      <c r="B144" s="41">
        <f si="306" t="shared"/>
        <v>3</v>
      </c>
      <c r="C144">
        <v>3198.47</v>
      </c>
      <c r="D144">
        <v>3200.17</v>
      </c>
      <c r="E144">
        <v>3200.41</v>
      </c>
      <c r="F144">
        <v>3195.02</v>
      </c>
      <c r="G144">
        <v>3202.98</v>
      </c>
      <c r="H144">
        <v>3203.37</v>
      </c>
      <c r="I144">
        <v>3189.49</v>
      </c>
      <c r="J144">
        <v>1130</v>
      </c>
      <c r="K144">
        <v>1033</v>
      </c>
      <c r="L144">
        <v>3203.38</v>
      </c>
      <c r="M144">
        <v>3205.92</v>
      </c>
      <c r="N144">
        <v>3222.24</v>
      </c>
      <c r="O144">
        <v>3222.43</v>
      </c>
      <c r="P144">
        <v>3203.38</v>
      </c>
      <c r="Q144" s="39">
        <v>1500</v>
      </c>
      <c r="R144" s="39">
        <v>1301</v>
      </c>
      <c r="S144">
        <f si="160" t="shared"/>
        <v>3223.1094999999996</v>
      </c>
      <c r="T144" t="str">
        <f si="243" t="shared"/>
        <v>熊</v>
      </c>
      <c r="U144">
        <f si="232" t="shared"/>
        <v>3222.43</v>
      </c>
      <c r="V144">
        <f si="233" t="shared"/>
        <v>3189.49</v>
      </c>
      <c r="W144" s="40">
        <f ref="W144:W147" si="322" t="shared">LN(U144/V144)</f>
        <v>1.0274703922656454E-2</v>
      </c>
      <c r="X144">
        <f si="264" t="shared"/>
        <v>1500</v>
      </c>
      <c r="Y144">
        <f si="265" t="shared"/>
        <v>1033</v>
      </c>
      <c r="AA144" s="25">
        <f si="266" t="shared"/>
        <v>1.0298674053531862E-2</v>
      </c>
      <c r="AB144" s="25">
        <f si="286" t="shared"/>
        <v>-3.6885835632312727E-4</v>
      </c>
      <c r="AC144" s="25">
        <f si="287" t="shared"/>
        <v>-5.8963453537606618E-5</v>
      </c>
      <c r="AD144" s="25">
        <f si="288" t="shared"/>
        <v>1.0215740469118819E-2</v>
      </c>
      <c r="AE144" s="25">
        <f si="289" t="shared"/>
        <v>7.4631628624752706E-3</v>
      </c>
      <c r="AF144" s="25">
        <f si="290" t="shared"/>
        <v>-2.811541060181028E-3</v>
      </c>
      <c r="AG144" s="25">
        <f si="267" t="shared"/>
        <v>7.4041994089377484E-3</v>
      </c>
      <c r="AH144" s="25">
        <f si="291" t="shared"/>
        <v>7.0353410526145382E-3</v>
      </c>
      <c r="AI144" s="25">
        <f si="268" t="shared"/>
        <v>5.3136292712191175E-4</v>
      </c>
      <c r="AJ144" s="25">
        <f si="269" t="shared"/>
        <v>6.0635613089774431E-4</v>
      </c>
      <c r="AK144" s="25">
        <f si="270" t="shared"/>
        <v>-1.0792228766628293E-3</v>
      </c>
      <c r="AL144" s="25">
        <f si="271" t="shared"/>
        <v>1.4090559939371134E-3</v>
      </c>
      <c r="AM144" s="25">
        <f si="272" t="shared"/>
        <v>4.3423512512762059E-3</v>
      </c>
      <c r="AN144" s="25">
        <f ref="AN144" si="323" t="shared">LN(O144/P144)</f>
        <v>5.9292309638060156E-3</v>
      </c>
      <c r="AO144" s="25">
        <f si="274" t="shared"/>
        <v>1.248759047320825E-4</v>
      </c>
      <c r="AP144" s="40">
        <f si="293" t="shared"/>
        <v>0.64697406340057262</v>
      </c>
      <c r="AQ144" s="40">
        <f si="294" t="shared"/>
        <v>0.73198847262249489</v>
      </c>
      <c r="AR144" s="25">
        <f si="275" t="shared"/>
        <v>7.9259829715310815E-4</v>
      </c>
      <c r="AS144" s="25">
        <f si="276" t="shared"/>
        <v>5.8702675102685013E-3</v>
      </c>
      <c r="AT144" s="25">
        <f si="277" t="shared"/>
        <v>7.4041994089377484E-3</v>
      </c>
      <c r="AU144" s="28">
        <f si="278" t="shared"/>
        <v>0.97190201729107573</v>
      </c>
      <c r="AV144" s="28">
        <f si="279" t="shared"/>
        <v>0.99002624671915707</v>
      </c>
      <c r="AW144" s="40">
        <f si="280" t="shared"/>
        <v>0.99423193685488598</v>
      </c>
      <c r="AX144" s="25">
        <f si="281" t="shared"/>
        <v>7.4041994089377484E-3</v>
      </c>
      <c r="AY144" s="28">
        <f si="282" t="shared"/>
        <v>0.57255616272008625</v>
      </c>
      <c r="AZ144" s="25">
        <f si="283" t="shared"/>
        <v>4.2205970541180117E-3</v>
      </c>
      <c r="BA144" s="25">
        <f si="284" t="shared"/>
        <v>5.8702675102685013E-3</v>
      </c>
      <c r="BB144" s="25">
        <f ref="BB144" si="324" t="shared">AW143</f>
        <v>0.16657796700373151</v>
      </c>
      <c r="BC144" s="25">
        <f ref="BC144" si="325" t="shared">AS143</f>
        <v>-2.409857854697862E-3</v>
      </c>
      <c r="BD144" s="25">
        <f ref="BD144" si="326" t="shared">AT143</f>
        <v>-7.4355485111831634E-4</v>
      </c>
      <c r="BE144" s="39">
        <f ref="BE144" si="327" t="shared">IF(AS143&lt;0,1,0)</f>
        <v>1</v>
      </c>
      <c r="BG144" t="str">
        <f si="296" t="shared"/>
        <v/>
      </c>
      <c r="BH144">
        <f si="297" t="shared"/>
        <v>0.125</v>
      </c>
      <c r="BI144" t="str">
        <f si="304" t="shared"/>
        <v/>
      </c>
      <c r="BJ144" t="str">
        <f si="298" t="shared"/>
        <v/>
      </c>
      <c r="BK144" s="25">
        <f si="305" t="shared"/>
        <v>7.3378343878356266E-4</v>
      </c>
    </row>
    <row r="145" spans="1:63">
      <c r="A145" s="1">
        <v>42712</v>
      </c>
      <c r="B145" s="41">
        <f si="306" t="shared"/>
        <v>4</v>
      </c>
      <c r="C145">
        <v>3225.55</v>
      </c>
      <c r="D145">
        <v>3223.66</v>
      </c>
      <c r="E145">
        <v>3223.84</v>
      </c>
      <c r="F145">
        <v>3218.92</v>
      </c>
      <c r="G145">
        <v>3220.53</v>
      </c>
      <c r="H145">
        <v>3228.12</v>
      </c>
      <c r="I145">
        <v>3215.35</v>
      </c>
      <c r="J145">
        <v>1002</v>
      </c>
      <c r="K145">
        <v>1111</v>
      </c>
      <c r="L145">
        <v>3219.97</v>
      </c>
      <c r="M145">
        <v>3219.89</v>
      </c>
      <c r="N145">
        <v>3215.36</v>
      </c>
      <c r="O145">
        <v>3226.52</v>
      </c>
      <c r="P145">
        <v>3211.47</v>
      </c>
      <c r="Q145" s="39">
        <v>1352</v>
      </c>
      <c r="R145" s="39">
        <v>1454</v>
      </c>
      <c r="S145">
        <f si="160" t="shared"/>
        <v>3227.8029999999994</v>
      </c>
      <c r="T145" t="str">
        <f si="243" t="shared"/>
        <v>熊</v>
      </c>
      <c r="U145">
        <f si="232" t="shared"/>
        <v>3228.12</v>
      </c>
      <c r="V145">
        <f si="233" t="shared"/>
        <v>3211.47</v>
      </c>
      <c r="W145" s="40">
        <f si="322" t="shared"/>
        <v>5.1711481950890642E-3</v>
      </c>
      <c r="X145">
        <f si="264" t="shared"/>
        <v>1002</v>
      </c>
      <c r="Y145">
        <f si="265" t="shared"/>
        <v>1454</v>
      </c>
      <c r="AA145" s="25">
        <f si="266" t="shared"/>
        <v>5.1619103718745923E-3</v>
      </c>
      <c r="AB145" s="25">
        <f si="286" t="shared"/>
        <v>1.0267084662386977E-3</v>
      </c>
      <c r="AC145" s="25">
        <f si="287" t="shared"/>
        <v>-3.9605979004510338E-3</v>
      </c>
      <c r="AD145" s="25">
        <f si="288" t="shared"/>
        <v>1.2105502946380185E-3</v>
      </c>
      <c r="AE145" s="25">
        <f si="289" t="shared"/>
        <v>7.9644609527650969E-4</v>
      </c>
      <c r="AF145" s="25">
        <f si="290" t="shared"/>
        <v>-4.374702099812661E-3</v>
      </c>
      <c r="AG145" s="25">
        <f si="267" t="shared"/>
        <v>-3.1641518051745967E-3</v>
      </c>
      <c r="AH145" s="25">
        <f si="291" t="shared"/>
        <v>-2.1374433389359116E-3</v>
      </c>
      <c r="AI145" s="25">
        <f si="268" t="shared"/>
        <v>-5.8611831654020773E-4</v>
      </c>
      <c r="AJ145" s="25">
        <f si="269" t="shared"/>
        <v>-5.3028272133365359E-4</v>
      </c>
      <c r="AK145" s="25">
        <f si="270" t="shared"/>
        <v>-2.0575787734540248E-3</v>
      </c>
      <c r="AL145" s="25">
        <f si="271" t="shared"/>
        <v>-1.5575360575241688E-3</v>
      </c>
      <c r="AM145" s="25">
        <f si="272" t="shared"/>
        <v>3.9637079769434362E-3</v>
      </c>
      <c r="AN145" s="25">
        <f ref="AN145" si="328" t="shared">LN(O145/P145)</f>
        <v>4.6753807989922671E-3</v>
      </c>
      <c r="AO145" s="25">
        <f si="274" t="shared"/>
        <v>-1.7389954239943611E-4</v>
      </c>
      <c r="AP145" s="40">
        <f si="293" t="shared"/>
        <v>0.7987470634299364</v>
      </c>
      <c r="AQ145" s="40">
        <f si="294" t="shared"/>
        <v>0.53954581049333461</v>
      </c>
      <c r="AR145" s="25">
        <f si="275" t="shared"/>
        <v>-2.4845260612456833E-5</v>
      </c>
      <c r="AS145" s="25">
        <f si="276" t="shared"/>
        <v>-1.4327162052510676E-3</v>
      </c>
      <c r="AT145" s="25">
        <f si="277" t="shared"/>
        <v>-3.1641518051745967E-3</v>
      </c>
      <c r="AU145" s="28">
        <f si="278" t="shared"/>
        <v>0.40563821456541099</v>
      </c>
      <c r="AV145" s="28">
        <f si="279" t="shared"/>
        <v>0.25847176079736084</v>
      </c>
      <c r="AW145" s="40">
        <f si="280" t="shared"/>
        <v>0.23363363363365203</v>
      </c>
      <c r="AX145" s="25">
        <f si="281" t="shared"/>
        <v>-3.1641518051745967E-3</v>
      </c>
      <c r="AY145" s="28">
        <f si="282" t="shared"/>
        <v>-0.27687687687685569</v>
      </c>
      <c r="AZ145" s="25">
        <f si="283" t="shared"/>
        <v>1.6097258241429724E-3</v>
      </c>
      <c r="BA145" s="25">
        <f si="284" t="shared"/>
        <v>1.2105502946380185E-3</v>
      </c>
      <c r="BB145" s="25">
        <f ref="BB145" si="329" t="shared">AW144</f>
        <v>0.99423193685488598</v>
      </c>
      <c r="BC145" s="25">
        <f ref="BC145" si="330" t="shared">AS144</f>
        <v>5.8702675102685013E-3</v>
      </c>
      <c r="BD145" s="25">
        <f ref="BD145" si="331" t="shared">AT144</f>
        <v>7.4041994089377484E-3</v>
      </c>
      <c r="BE145" s="39">
        <f ref="BE145" si="332" t="shared">IF(AS144&lt;0,1,0)</f>
        <v>0</v>
      </c>
      <c r="BG145" t="str">
        <f si="296" t="shared"/>
        <v/>
      </c>
      <c r="BH145" t="str">
        <f si="297" t="shared"/>
        <v/>
      </c>
      <c r="BI145">
        <f si="304" t="shared"/>
        <v>-0.5</v>
      </c>
      <c r="BJ145" t="str">
        <f si="298" t="shared"/>
        <v/>
      </c>
      <c r="BK145" s="25">
        <f si="305" t="shared"/>
        <v>7.1635810262553378E-4</v>
      </c>
    </row>
    <row r="146" spans="1:63">
      <c r="A146" s="1">
        <v>42713</v>
      </c>
      <c r="B146" s="41">
        <f si="306" t="shared"/>
        <v>5</v>
      </c>
      <c r="C146">
        <v>3209.34</v>
      </c>
      <c r="D146">
        <v>3207.89</v>
      </c>
      <c r="E146">
        <v>3209.91</v>
      </c>
      <c r="F146">
        <v>3210.45</v>
      </c>
      <c r="G146">
        <v>3237.58</v>
      </c>
      <c r="H146">
        <v>3237.63</v>
      </c>
      <c r="I146">
        <v>3207.04</v>
      </c>
      <c r="J146">
        <v>1130</v>
      </c>
      <c r="K146">
        <v>931</v>
      </c>
      <c r="L146">
        <v>3238.46</v>
      </c>
      <c r="M146">
        <v>3239.04</v>
      </c>
      <c r="N146">
        <v>3232.88</v>
      </c>
      <c r="O146">
        <v>3244.8</v>
      </c>
      <c r="P146">
        <v>3222.4</v>
      </c>
      <c r="Q146" s="39">
        <v>1330</v>
      </c>
      <c r="R146" s="39">
        <v>1440</v>
      </c>
      <c r="S146">
        <f si="160" t="shared"/>
        <v>3230.0069999999996</v>
      </c>
      <c r="T146" t="str">
        <f si="243" t="shared"/>
        <v>熊</v>
      </c>
      <c r="U146">
        <f si="232" t="shared"/>
        <v>3244.8</v>
      </c>
      <c r="V146">
        <f si="233" t="shared"/>
        <v>3207.04</v>
      </c>
      <c r="W146" s="40">
        <f si="322" t="shared"/>
        <v>1.1705321625504349E-2</v>
      </c>
      <c r="X146">
        <f si="264" t="shared"/>
        <v>1330</v>
      </c>
      <c r="Y146">
        <f si="265" t="shared"/>
        <v>931</v>
      </c>
      <c r="AA146" s="25">
        <f si="266" t="shared"/>
        <v>1.1765658982843891E-2</v>
      </c>
      <c r="AB146" s="25">
        <f si="286" t="shared"/>
        <v>-1.874018012304032E-3</v>
      </c>
      <c r="AC146" s="25">
        <f si="287" t="shared"/>
        <v>-3.6803341488179319E-3</v>
      </c>
      <c r="AD146" s="25">
        <f si="288" t="shared"/>
        <v>8.024987476686396E-3</v>
      </c>
      <c r="AE146" s="25">
        <f si="289" t="shared"/>
        <v>1.098840644949837E-2</v>
      </c>
      <c r="AF146" s="25">
        <f si="290" t="shared"/>
        <v>-7.1691517600598902E-4</v>
      </c>
      <c r="AG146" s="25">
        <f si="267" t="shared"/>
        <v>7.3080723006802737E-3</v>
      </c>
      <c r="AH146" s="25">
        <f si="291" t="shared"/>
        <v>5.4340542883763131E-3</v>
      </c>
      <c r="AI146" s="25">
        <f si="268" t="shared"/>
        <v>-4.5190838560467178E-4</v>
      </c>
      <c r="AJ146" s="25">
        <f si="269" t="shared"/>
        <v>1.7759084051802133E-4</v>
      </c>
      <c r="AK146" s="25">
        <f si="270" t="shared"/>
        <v>3.4580570737077678E-4</v>
      </c>
      <c r="AL146" s="25">
        <f si="271" t="shared"/>
        <v>8.7608286198948872E-3</v>
      </c>
      <c r="AM146" s="25">
        <f si="272" t="shared"/>
        <v>9.4931873104745056E-3</v>
      </c>
      <c r="AN146" s="25">
        <f ref="AN146" si="333" t="shared">LN(O146/P146)</f>
        <v>6.9272914325662583E-3</v>
      </c>
      <c r="AO146" s="25">
        <f si="274" t="shared"/>
        <v>2.7177102223480782E-4</v>
      </c>
      <c r="AP146" s="40">
        <f si="293" t="shared"/>
        <v>7.5187969924817619E-2</v>
      </c>
      <c r="AQ146" s="40">
        <f si="294" t="shared"/>
        <v>0.27198430859758499</v>
      </c>
      <c r="AR146" s="25">
        <f si="275" t="shared"/>
        <v>1.7908143621767053E-4</v>
      </c>
      <c r="AS146" s="25">
        <f si="276" t="shared"/>
        <v>-1.7245273414492938E-3</v>
      </c>
      <c r="AT146" s="25">
        <f si="277" t="shared"/>
        <v>7.3080723006802737E-3</v>
      </c>
      <c r="AU146" s="28">
        <f si="278" t="shared"/>
        <v>0.99836547891467209</v>
      </c>
      <c r="AV146" s="28">
        <f si="279" t="shared"/>
        <v>0.46785714285714175</v>
      </c>
      <c r="AW146" s="40">
        <f si="280" t="shared"/>
        <v>0.68432203389830504</v>
      </c>
      <c r="AX146" s="25">
        <f si="281" t="shared"/>
        <v>7.3080723006802737E-3</v>
      </c>
      <c r="AY146" s="28">
        <f si="282" t="shared"/>
        <v>-0.14777542372881078</v>
      </c>
      <c r="AZ146" s="25">
        <f si="283" t="shared"/>
        <v>9.4777437959010485E-3</v>
      </c>
      <c r="BA146" s="25">
        <f si="284" t="shared"/>
        <v>3.2469572837483004E-3</v>
      </c>
      <c r="BB146" s="25">
        <f ref="BB146" si="334" t="shared">AW145</f>
        <v>0.23363363363365203</v>
      </c>
      <c r="BC146" s="25">
        <f ref="BC146" si="335" t="shared">AS145</f>
        <v>-1.4327162052510676E-3</v>
      </c>
      <c r="BD146" s="25">
        <f ref="BD146" si="336" t="shared">AT145</f>
        <v>-3.1641518051745967E-3</v>
      </c>
      <c r="BE146" s="39">
        <f ref="BE146" si="337" t="shared">IF(AS145&lt;0,1,0)</f>
        <v>1</v>
      </c>
      <c r="BG146" t="str">
        <f si="296" t="shared"/>
        <v/>
      </c>
      <c r="BH146" t="str">
        <f si="297" t="shared"/>
        <v/>
      </c>
      <c r="BI146" t="str">
        <f si="304" t="shared"/>
        <v/>
      </c>
      <c r="BJ146">
        <f si="298" t="shared"/>
        <v>1</v>
      </c>
      <c r="BK146" s="25">
        <f si="305" t="shared"/>
        <v>-1.7245273414492938E-3</v>
      </c>
    </row>
    <row r="147" spans="1:63">
      <c r="A147" s="1">
        <v>42716</v>
      </c>
      <c r="B147" s="41">
        <f si="306" t="shared"/>
        <v>1</v>
      </c>
      <c r="C147">
        <v>3233.67</v>
      </c>
      <c r="D147">
        <v>3234.51</v>
      </c>
      <c r="E147">
        <v>3233.96</v>
      </c>
      <c r="F147">
        <v>3237.66</v>
      </c>
      <c r="G147">
        <v>3167.37</v>
      </c>
      <c r="H147">
        <v>3245.09</v>
      </c>
      <c r="I147">
        <v>3166.46</v>
      </c>
      <c r="J147">
        <v>944</v>
      </c>
      <c r="K147">
        <v>1130</v>
      </c>
      <c r="L147">
        <v>3165.86</v>
      </c>
      <c r="M147">
        <v>3171.56</v>
      </c>
      <c r="N147">
        <v>3152.97</v>
      </c>
      <c r="O147">
        <v>3176.58</v>
      </c>
      <c r="P147">
        <v>3149.9</v>
      </c>
      <c r="Q147" s="39">
        <v>1327</v>
      </c>
      <c r="R147" s="39">
        <v>1448</v>
      </c>
      <c r="S147">
        <f si="160" t="shared"/>
        <v>3231.8489999999993</v>
      </c>
      <c r="T147" t="str">
        <f si="243" t="shared"/>
        <v>牛</v>
      </c>
      <c r="U147">
        <f si="232" t="shared"/>
        <v>3245.09</v>
      </c>
      <c r="V147">
        <f si="233" t="shared"/>
        <v>3149.9</v>
      </c>
      <c r="W147" s="40">
        <f si="322" t="shared"/>
        <v>2.9772378446453824E-2</v>
      </c>
      <c r="X147">
        <f si="264" t="shared"/>
        <v>944</v>
      </c>
      <c r="Y147">
        <f si="265" t="shared"/>
        <v>1448</v>
      </c>
      <c r="AA147" s="25">
        <f si="266" t="shared"/>
        <v>2.9437141081186408E-2</v>
      </c>
      <c r="AB147" s="25">
        <f si="286" t="shared"/>
        <v>2.4433430621582746E-4</v>
      </c>
      <c r="AC147" s="25">
        <f si="287" t="shared"/>
        <v>-2.8798218978534466E-2</v>
      </c>
      <c r="AD147" s="25">
        <f si="288" t="shared"/>
        <v>9.7415946791929776E-4</v>
      </c>
      <c r="AE147" s="25">
        <f si="289" t="shared"/>
        <v>3.5253696162631438E-3</v>
      </c>
      <c r="AF147" s="25">
        <f si="290" t="shared"/>
        <v>-2.6247008830190544E-2</v>
      </c>
      <c r="AG147" s="25">
        <f si="267" t="shared"/>
        <v>-2.5272849362271237E-2</v>
      </c>
      <c r="AH147" s="25">
        <f si="291" t="shared"/>
        <v>-2.5028515056055377E-2</v>
      </c>
      <c r="AI147" s="25">
        <f si="268" t="shared"/>
        <v>2.5973303300842228E-4</v>
      </c>
      <c r="AJ147" s="25">
        <f si="269" t="shared"/>
        <v>8.9677362556153301E-5</v>
      </c>
      <c r="AK147" s="25">
        <f si="270" t="shared"/>
        <v>1.2331315218366398E-3</v>
      </c>
      <c r="AL147" s="25">
        <f si="271" t="shared"/>
        <v>-2.0716124592249318E-2</v>
      </c>
      <c r="AM147" s="25">
        <f si="272" t="shared"/>
        <v>2.4528840097575257E-2</v>
      </c>
      <c r="AN147" s="25">
        <f ref="AN147" si="338" t="shared">LN(O147/P147)</f>
        <v>8.4344400574267071E-3</v>
      </c>
      <c r="AO147" s="25">
        <f si="274" t="shared"/>
        <v>-4.7684989448122076E-4</v>
      </c>
      <c r="AP147" s="40">
        <f si="293" t="shared"/>
        <v>0.85476281317563196</v>
      </c>
      <c r="AQ147" s="40">
        <f si="294" t="shared"/>
        <v>0.84471575734452475</v>
      </c>
      <c r="AR147" s="25">
        <f si="275" t="shared"/>
        <v>1.7988397603492788E-3</v>
      </c>
      <c r="AS147" s="25">
        <f si="276" t="shared"/>
        <v>-4.0798748755407352E-3</v>
      </c>
      <c r="AT147" s="25">
        <f si="277" t="shared"/>
        <v>-2.5272849362271237E-2</v>
      </c>
      <c r="AU147" s="28">
        <f si="278" t="shared"/>
        <v>1.1573190894058925E-2</v>
      </c>
      <c r="AV147" s="28">
        <f si="279" t="shared"/>
        <v>0.11506746626685636</v>
      </c>
      <c r="AW147" s="40">
        <f si="280" t="shared"/>
        <v>3.2251286899881368E-2</v>
      </c>
      <c r="AX147" s="25">
        <f si="281" t="shared"/>
        <v>-2.5272849362271237E-2</v>
      </c>
      <c r="AY147" s="28">
        <f si="282" t="shared"/>
        <v>-0.13541338375880155</v>
      </c>
      <c r="AZ147" s="25">
        <f si="283" t="shared"/>
        <v>2.873458890626649E-4</v>
      </c>
      <c r="BA147" s="25">
        <f si="284" t="shared"/>
        <v>9.7415946791929776E-4</v>
      </c>
      <c r="BB147" s="25">
        <f ref="BB147" si="339" t="shared">AW146</f>
        <v>0.68432203389830504</v>
      </c>
      <c r="BC147" s="25">
        <f ref="BC147" si="340" t="shared">AS146</f>
        <v>-1.7245273414492938E-3</v>
      </c>
      <c r="BD147" s="25">
        <f ref="BD147" si="341" t="shared">AT146</f>
        <v>7.3080723006802737E-3</v>
      </c>
      <c r="BE147" s="39">
        <f ref="BE147" si="342" t="shared">IF(AS146&lt;0,1,0)</f>
        <v>1</v>
      </c>
      <c r="BG147" t="str">
        <f si="296" t="shared"/>
        <v/>
      </c>
      <c r="BH147" t="str">
        <f si="297" t="shared"/>
        <v/>
      </c>
      <c r="BI147" t="str">
        <f si="304" t="shared"/>
        <v/>
      </c>
      <c r="BJ147" t="str">
        <f si="298" t="shared"/>
        <v/>
      </c>
      <c r="BK147" s="25" t="str">
        <f si="305" t="shared"/>
        <v/>
      </c>
    </row>
    <row r="148" spans="1:63">
      <c r="A148" s="1">
        <v>42717</v>
      </c>
      <c r="B148" s="41">
        <f si="306" t="shared"/>
        <v>2</v>
      </c>
      <c r="C148">
        <v>3138.99</v>
      </c>
      <c r="D148">
        <v>3140.6</v>
      </c>
      <c r="E148">
        <v>3137.03</v>
      </c>
      <c r="F148">
        <v>3129.46</v>
      </c>
      <c r="G148">
        <v>3132.14</v>
      </c>
      <c r="H148">
        <v>3146.09</v>
      </c>
      <c r="I148">
        <v>3118.71</v>
      </c>
      <c r="J148">
        <v>950</v>
      </c>
      <c r="K148">
        <v>1111</v>
      </c>
      <c r="L148">
        <v>3132.03</v>
      </c>
      <c r="M148">
        <v>3132.47</v>
      </c>
      <c r="N148">
        <v>3155.04</v>
      </c>
      <c r="O148">
        <v>3162.5</v>
      </c>
      <c r="P148">
        <v>3131.29</v>
      </c>
      <c r="Q148" s="39">
        <v>1421</v>
      </c>
      <c r="R148" s="39">
        <v>1308</v>
      </c>
      <c r="S148">
        <f si="160" t="shared"/>
        <v>3228.9789999999994</v>
      </c>
      <c r="T148" t="str">
        <f si="243" t="shared"/>
        <v>熊</v>
      </c>
      <c r="U148">
        <f si="232" t="shared"/>
        <v>3162.5</v>
      </c>
      <c r="V148">
        <f si="233" t="shared"/>
        <v>3118.71</v>
      </c>
      <c r="W148" s="40">
        <f ref="W148:W149" si="343" t="shared">LN(U148/V148)</f>
        <v>1.3943399269498927E-2</v>
      </c>
      <c r="X148">
        <f si="264" t="shared"/>
        <v>1421</v>
      </c>
      <c r="Y148">
        <f si="265" t="shared"/>
        <v>1111</v>
      </c>
      <c r="AA148" s="25">
        <f si="266" t="shared"/>
        <v>1.3950347086164647E-2</v>
      </c>
      <c r="AB148" s="25">
        <f si="286" t="shared"/>
        <v>-4.4437736429958847E-3</v>
      </c>
      <c r="AC148" s="25">
        <f si="287" t="shared"/>
        <v>-2.3616798523999243E-3</v>
      </c>
      <c r="AD148" s="25">
        <f si="288" t="shared"/>
        <v>1.1581719417098953E-2</v>
      </c>
      <c r="AE148" s="25">
        <f si="289" t="shared"/>
        <v>7.4617619268354815E-3</v>
      </c>
      <c r="AF148" s="25">
        <f si="290" t="shared"/>
        <v>-6.4816373426634282E-3</v>
      </c>
      <c r="AG148" s="25">
        <f si="267" t="shared"/>
        <v>5.100082074435487E-3</v>
      </c>
      <c r="AH148" s="25">
        <f si="291" t="shared"/>
        <v>6.5630843143965004E-4</v>
      </c>
      <c r="AI148" s="25">
        <f si="268" t="shared"/>
        <v>5.1277234191311988E-4</v>
      </c>
      <c r="AJ148" s="25">
        <f si="269" t="shared"/>
        <v>-6.2459968697361188E-4</v>
      </c>
      <c r="AK148" s="25">
        <f si="270" t="shared"/>
        <v>-3.0406264203732495E-3</v>
      </c>
      <c r="AL148" s="25">
        <f si="271" t="shared"/>
        <v>-2.1846151249699905E-3</v>
      </c>
      <c r="AM148" s="25">
        <f si="272" t="shared"/>
        <v>8.7409571986326786E-3</v>
      </c>
      <c r="AN148" s="25">
        <f>LN(O148/P148)</f>
        <v>9.9177938330956145E-3</v>
      </c>
      <c r="AO148" s="25">
        <f si="274" t="shared"/>
        <v>-3.5120375089154455E-5</v>
      </c>
      <c r="AP148" s="40">
        <f si="293" t="shared"/>
        <v>0.74068663257851219</v>
      </c>
      <c r="AQ148" s="40">
        <f si="294" t="shared"/>
        <v>1.2512783053323457</v>
      </c>
      <c r="AR148" s="25">
        <f si="275" t="shared"/>
        <v>1.4047410031873815E-4</v>
      </c>
      <c r="AS148" s="25">
        <f si="276" t="shared"/>
        <v>7.3198175744946603E-3</v>
      </c>
      <c r="AT148" s="25">
        <f si="277" t="shared"/>
        <v>5.100082074435487E-3</v>
      </c>
      <c r="AU148" s="28">
        <f si="278" t="shared"/>
        <v>0.49050401753103662</v>
      </c>
      <c r="AV148" s="28">
        <f si="279" t="shared"/>
        <v>0.76097404677987734</v>
      </c>
      <c r="AW148" s="40">
        <f si="280" t="shared"/>
        <v>0.82964147065539984</v>
      </c>
      <c r="AX148" s="25">
        <f si="281" t="shared"/>
        <v>5.100082074435487E-3</v>
      </c>
      <c r="AY148" s="28">
        <f si="282" t="shared"/>
        <v>0.52546243434573603</v>
      </c>
      <c r="AZ148" s="25">
        <f si="283" t="shared"/>
        <v>4.2970222176933809E-3</v>
      </c>
      <c r="BA148" s="25">
        <f si="284" t="shared"/>
        <v>7.5561139806956633E-3</v>
      </c>
      <c r="BB148" s="25">
        <f ref="BB148" si="344" t="shared">AW147</f>
        <v>3.2251286899881368E-2</v>
      </c>
      <c r="BC148" s="25">
        <f ref="BC148" si="345" t="shared">AS147</f>
        <v>-4.0798748755407352E-3</v>
      </c>
      <c r="BD148" s="25">
        <f ref="BD148" si="346" t="shared">AT147</f>
        <v>-2.5272849362271237E-2</v>
      </c>
      <c r="BE148" s="39">
        <f ref="BE148" si="347" t="shared">IF(AS147&lt;0,1,0)</f>
        <v>1</v>
      </c>
      <c r="BG148">
        <f si="296" t="shared"/>
        <v>1</v>
      </c>
      <c r="BH148" t="str">
        <f si="297" t="shared"/>
        <v/>
      </c>
      <c r="BI148" t="str">
        <f si="304" t="shared"/>
        <v/>
      </c>
      <c r="BJ148" t="str">
        <f si="298" t="shared"/>
        <v/>
      </c>
      <c r="BK148" s="25">
        <f si="305" t="shared"/>
        <v>7.3198175744946603E-3</v>
      </c>
    </row>
    <row r="149" spans="1:63">
      <c r="A149" s="1">
        <v>42718</v>
      </c>
      <c r="B149" s="41">
        <f si="306" t="shared"/>
        <v>3</v>
      </c>
      <c r="C149">
        <v>3149.38</v>
      </c>
      <c r="D149">
        <v>3147.77</v>
      </c>
      <c r="E149">
        <v>3152.36</v>
      </c>
      <c r="F149">
        <v>3155.14</v>
      </c>
      <c r="G149">
        <v>3157.06</v>
      </c>
      <c r="H149">
        <v>3165.04</v>
      </c>
      <c r="I149">
        <v>3136.35</v>
      </c>
      <c r="J149">
        <v>1000</v>
      </c>
      <c r="K149">
        <v>1049</v>
      </c>
      <c r="L149">
        <v>3157.06</v>
      </c>
      <c r="M149">
        <v>3154.48</v>
      </c>
      <c r="N149">
        <v>3140.53</v>
      </c>
      <c r="O149">
        <v>3170.02</v>
      </c>
      <c r="P149">
        <v>3138.81</v>
      </c>
      <c r="Q149" s="39">
        <v>1350</v>
      </c>
      <c r="R149" s="39">
        <v>1455</v>
      </c>
      <c r="S149">
        <f si="160" t="shared"/>
        <v>3226.3815</v>
      </c>
      <c r="T149" t="str">
        <f si="243" t="shared"/>
        <v>熊</v>
      </c>
      <c r="U149">
        <f ref="U149:U167" si="348" t="shared">MAX(H149,O149)</f>
        <v>3170.02</v>
      </c>
      <c r="V149">
        <f ref="V149:V167" si="349" t="shared">MIN(I149,P149)</f>
        <v>3136.35</v>
      </c>
      <c r="W149" s="40">
        <f si="343" t="shared"/>
        <v>1.0678193614146986E-2</v>
      </c>
      <c r="X149">
        <f si="264" t="shared"/>
        <v>1350</v>
      </c>
      <c r="Y149">
        <f si="265" t="shared"/>
        <v>1049</v>
      </c>
      <c r="AA149" s="25">
        <f si="266" t="shared"/>
        <v>1.0690993147857696E-2</v>
      </c>
      <c r="AB149" s="25">
        <f si="286" t="shared"/>
        <v>-1.7955661331828332E-3</v>
      </c>
      <c r="AC149" s="25">
        <f si="287" t="shared"/>
        <v>-9.3463215318693865E-3</v>
      </c>
      <c r="AD149" s="25">
        <f si="288" t="shared"/>
        <v>1.3318720822775773E-3</v>
      </c>
      <c r="AE149" s="25">
        <f si="289" t="shared"/>
        <v>6.5322889494958073E-3</v>
      </c>
      <c r="AF149" s="25">
        <f si="290" t="shared"/>
        <v>-4.1459046646511169E-3</v>
      </c>
      <c r="AG149" s="25">
        <f si="267" t="shared"/>
        <v>-2.8140325823736976E-3</v>
      </c>
      <c r="AH149" s="25">
        <f si="291" t="shared"/>
        <v>-4.6095987155564669E-3</v>
      </c>
      <c r="AI149" s="25">
        <f si="268" t="shared"/>
        <v>-5.1134244382963377E-4</v>
      </c>
      <c r="AJ149" s="25">
        <f si="269" t="shared"/>
        <v>9.4577060371564862E-4</v>
      </c>
      <c r="AK149" s="25">
        <f si="270" t="shared"/>
        <v>1.8272609501320722E-3</v>
      </c>
      <c r="AL149" s="25">
        <f si="271" t="shared"/>
        <v>2.4356067120577681E-3</v>
      </c>
      <c r="AM149" s="25">
        <f si="272" t="shared"/>
        <v>9.1059903435207271E-3</v>
      </c>
      <c r="AN149" s="25">
        <f ref="AN149" si="350" t="shared">LN(O149/P149)</f>
        <v>9.8941498205165207E-3</v>
      </c>
      <c r="AO149" s="25">
        <f si="274" t="shared"/>
        <v>0</v>
      </c>
      <c r="AP149" s="40">
        <f si="293" t="shared"/>
        <v>0.45416521436041041</v>
      </c>
      <c r="AQ149" s="40">
        <f si="294" t="shared"/>
        <v>0.65144649703729585</v>
      </c>
      <c r="AR149" s="25">
        <f si="275" t="shared"/>
        <v>-8.1755012047878028E-4</v>
      </c>
      <c r="AS149" s="25">
        <f si="276" t="shared"/>
        <v>-5.2496392944313391E-3</v>
      </c>
      <c r="AT149" s="25">
        <f si="277" t="shared"/>
        <v>-2.8140325823736976E-3</v>
      </c>
      <c r="AU149" s="28">
        <f si="278" t="shared"/>
        <v>0.7218543046357615</v>
      </c>
      <c r="AV149" s="28">
        <f si="279" t="shared"/>
        <v>5.5110541493119281E-2</v>
      </c>
      <c r="AW149" s="40">
        <f si="280" t="shared"/>
        <v>0.12414612414613252</v>
      </c>
      <c r="AX149" s="25">
        <f si="281" t="shared"/>
        <v>-2.8140325823736976E-3</v>
      </c>
      <c r="AY149" s="28">
        <f si="282" t="shared"/>
        <v>-0.49094149094148232</v>
      </c>
      <c r="AZ149" s="25">
        <f si="283" t="shared"/>
        <v>6.5815113767087787E-3</v>
      </c>
      <c r="BA149" s="25">
        <f si="284" t="shared"/>
        <v>5.4782828864725008E-4</v>
      </c>
      <c r="BB149" s="25">
        <f ref="BB149" si="351" t="shared">AW148</f>
        <v>0.82964147065539984</v>
      </c>
      <c r="BC149" s="25">
        <f ref="BC149" si="352" t="shared">AS148</f>
        <v>7.3198175744946603E-3</v>
      </c>
      <c r="BD149" s="25">
        <f ref="BD149" si="353" t="shared">AT148</f>
        <v>5.100082074435487E-3</v>
      </c>
      <c r="BE149" s="39">
        <f ref="BE149" si="354" t="shared">IF(AS148&lt;0,1,0)</f>
        <v>0</v>
      </c>
      <c r="BG149" t="str">
        <f si="296" t="shared"/>
        <v/>
      </c>
      <c r="BH149">
        <f si="297" t="shared"/>
        <v>0.5</v>
      </c>
      <c r="BI149" t="str">
        <f si="304" t="shared"/>
        <v/>
      </c>
      <c r="BJ149" t="str">
        <f si="298" t="shared"/>
        <v/>
      </c>
      <c r="BK149" s="25">
        <f si="305" t="shared"/>
        <v>-2.6248196472156695E-3</v>
      </c>
    </row>
    <row r="150" spans="1:63">
      <c r="A150" s="1">
        <v>42719</v>
      </c>
      <c r="B150" s="41">
        <f si="306" t="shared"/>
        <v>4</v>
      </c>
      <c r="C150">
        <v>3125.76</v>
      </c>
      <c r="D150">
        <v>3123.7</v>
      </c>
      <c r="E150">
        <v>3136.21</v>
      </c>
      <c r="F150">
        <v>3134.88</v>
      </c>
      <c r="G150">
        <v>3131.31</v>
      </c>
      <c r="H150">
        <v>3138.78</v>
      </c>
      <c r="I150">
        <v>3111.14</v>
      </c>
      <c r="J150">
        <v>937</v>
      </c>
      <c r="K150">
        <v>1018</v>
      </c>
      <c r="L150">
        <v>3132.41</v>
      </c>
      <c r="M150">
        <v>3129.26</v>
      </c>
      <c r="N150">
        <v>3117.68</v>
      </c>
      <c r="O150">
        <v>3170.02</v>
      </c>
      <c r="P150">
        <v>3138.81</v>
      </c>
      <c r="Q150" s="39">
        <v>1350</v>
      </c>
      <c r="R150" s="39">
        <v>1455</v>
      </c>
      <c r="S150">
        <f si="160" t="shared"/>
        <v>3223.1549999999997</v>
      </c>
      <c r="T150" t="str">
        <f si="243" t="shared"/>
        <v>熊</v>
      </c>
      <c r="U150">
        <f si="348" t="shared"/>
        <v>3170.02</v>
      </c>
      <c r="V150">
        <f si="349" t="shared"/>
        <v>3111.14</v>
      </c>
      <c r="W150" s="40">
        <f ref="W150:W151" si="355" t="shared">LN(U150/V150)</f>
        <v>1.8748678507393448E-2</v>
      </c>
      <c r="X150">
        <f si="264" t="shared"/>
        <v>1350</v>
      </c>
      <c r="Y150">
        <f si="265" t="shared"/>
        <v>1018</v>
      </c>
      <c r="AA150" s="25">
        <f si="266" t="shared"/>
        <v>1.8837018837018871E-2</v>
      </c>
      <c r="AB150" s="25">
        <f si="286" t="shared"/>
        <v>-4.7141218656433694E-3</v>
      </c>
      <c r="AC150" s="25">
        <f si="287" t="shared"/>
        <v>-1.664876153973022E-2</v>
      </c>
      <c r="AD150" s="25">
        <f si="288" t="shared"/>
        <v>2.099916967663088E-3</v>
      </c>
      <c r="AE150" s="25">
        <f si="289" t="shared"/>
        <v>1.4060443397512749E-2</v>
      </c>
      <c r="AF150" s="25">
        <f si="290" t="shared"/>
        <v>-4.6882351098806035E-3</v>
      </c>
      <c r="AG150" s="25">
        <f si="267" t="shared"/>
        <v>-2.5883181422174674E-3</v>
      </c>
      <c r="AH150" s="25">
        <f si="291" t="shared"/>
        <v>-7.3024400078608668E-3</v>
      </c>
      <c r="AI150" s="25">
        <f si="268" t="shared"/>
        <v>-6.5925698367858118E-4</v>
      </c>
      <c r="AJ150" s="25">
        <f si="269" t="shared"/>
        <v>3.3376109118292518E-3</v>
      </c>
      <c r="AK150" s="25">
        <f si="270" t="shared"/>
        <v>2.9134422202808977E-3</v>
      </c>
      <c r="AL150" s="25">
        <f si="271" t="shared"/>
        <v>1.7739937240632071E-3</v>
      </c>
      <c r="AM150" s="25">
        <f si="272" t="shared"/>
        <v>8.8449708788645304E-3</v>
      </c>
      <c r="AN150" s="25">
        <f ref="AN150" si="356" t="shared">LN(O150/P150)</f>
        <v>9.8941498205165207E-3</v>
      </c>
      <c r="AO150" s="25">
        <f si="274" t="shared"/>
        <v>3.5122898574896258E-4</v>
      </c>
      <c r="AP150" s="40">
        <f si="293" t="shared"/>
        <v>0.52894356005789334</v>
      </c>
      <c r="AQ150" s="40">
        <f si="294" t="shared"/>
        <v>1.0633140376266272</v>
      </c>
      <c r="AR150" s="25">
        <f si="275" t="shared"/>
        <v>-1.0061214550505808E-3</v>
      </c>
      <c r="AS150" s="25">
        <f si="276" t="shared"/>
        <v>-4.7135408520297337E-3</v>
      </c>
      <c r="AT150" s="25">
        <f si="277" t="shared"/>
        <v>-2.5883181422174674E-3</v>
      </c>
      <c r="AU150" s="28">
        <f si="278" t="shared"/>
        <v>0.72973950795947296</v>
      </c>
      <c r="AV150" s="28">
        <f si="279" t="shared"/>
        <v>-0.67702659404037435</v>
      </c>
      <c r="AW150" s="40">
        <f si="280" t="shared"/>
        <v>0.11107336956521657</v>
      </c>
      <c r="AX150" s="25">
        <f si="281" t="shared"/>
        <v>-2.5883181422174674E-3</v>
      </c>
      <c r="AY150" s="28">
        <f si="282" t="shared"/>
        <v>-0.25016983695652156</v>
      </c>
      <c r="AZ150" s="25">
        <f si="283" t="shared"/>
        <v>6.4622288339438311E-3</v>
      </c>
      <c r="BA150" s="25">
        <f si="284" t="shared"/>
        <v>-6.7546117192136294E-3</v>
      </c>
      <c r="BB150" s="25">
        <f ref="BB150" si="357" t="shared">AW149</f>
        <v>0.12414612414613252</v>
      </c>
      <c r="BC150" s="25">
        <f ref="BC150" si="358" t="shared">AS149</f>
        <v>-5.2496392944313391E-3</v>
      </c>
      <c r="BD150" s="25">
        <f ref="BD150" si="359" t="shared">AT149</f>
        <v>-2.8140325823736976E-3</v>
      </c>
      <c r="BE150" s="39">
        <f ref="BE150" si="360" t="shared">IF(AS149&lt;0,1,0)</f>
        <v>1</v>
      </c>
      <c r="BG150" t="str">
        <f si="296" t="shared"/>
        <v/>
      </c>
      <c r="BH150" t="str">
        <f si="297" t="shared"/>
        <v/>
      </c>
      <c r="BI150">
        <f si="304" t="shared"/>
        <v>0</v>
      </c>
      <c r="BJ150" t="str">
        <f si="298" t="shared"/>
        <v/>
      </c>
      <c r="BK150" s="25" t="str">
        <f si="305" t="shared"/>
        <v/>
      </c>
    </row>
    <row r="151" spans="1:63">
      <c r="A151" s="1">
        <v>42720</v>
      </c>
      <c r="B151" s="41">
        <f si="306" t="shared"/>
        <v>5</v>
      </c>
      <c r="C151">
        <v>3111.51</v>
      </c>
      <c r="D151">
        <v>3110.59</v>
      </c>
      <c r="E151">
        <v>3114.39</v>
      </c>
      <c r="F151">
        <v>3113.13</v>
      </c>
      <c r="G151">
        <v>3116.48</v>
      </c>
      <c r="H151">
        <v>3128.87</v>
      </c>
      <c r="I151">
        <v>3106.35</v>
      </c>
      <c r="J151">
        <v>1039</v>
      </c>
      <c r="K151">
        <v>944</v>
      </c>
      <c r="L151">
        <v>3117.28</v>
      </c>
      <c r="M151">
        <v>3116.74</v>
      </c>
      <c r="N151">
        <v>3122.98</v>
      </c>
      <c r="O151">
        <v>3126.65</v>
      </c>
      <c r="P151">
        <v>3110.34</v>
      </c>
      <c r="Q151" s="39">
        <v>1430</v>
      </c>
      <c r="R151" s="39">
        <v>1332</v>
      </c>
      <c r="S151">
        <f si="160" t="shared"/>
        <v>3218.6164999999996</v>
      </c>
      <c r="T151" t="str">
        <f si="243" t="shared"/>
        <v>熊</v>
      </c>
      <c r="U151">
        <f si="348" t="shared"/>
        <v>3128.87</v>
      </c>
      <c r="V151">
        <f si="349" t="shared"/>
        <v>3106.35</v>
      </c>
      <c r="W151" s="40">
        <f si="355" t="shared"/>
        <v>7.223513500014731E-3</v>
      </c>
      <c r="X151">
        <f si="264" t="shared"/>
        <v>1039</v>
      </c>
      <c r="Y151">
        <f si="265" t="shared"/>
        <v>944</v>
      </c>
      <c r="AA151" s="25">
        <f si="266" t="shared"/>
        <v>7.2376434592850356E-3</v>
      </c>
      <c r="AB151" s="25">
        <f si="286" t="shared"/>
        <v>-1.9809965718715289E-3</v>
      </c>
      <c r="AC151" s="25">
        <f si="287" t="shared"/>
        <v>-1.8842428217696135E-3</v>
      </c>
      <c r="AD151" s="25">
        <f si="288" t="shared"/>
        <v>5.3392706782452509E-3</v>
      </c>
      <c r="AE151" s="25">
        <f si="289" t="shared"/>
        <v>5.5637780976319027E-3</v>
      </c>
      <c r="AF151" s="25">
        <f si="290" t="shared"/>
        <v>-1.6597354023830157E-3</v>
      </c>
      <c r="AG151" s="25">
        <f si="267" t="shared"/>
        <v>3.6795352758622018E-3</v>
      </c>
      <c r="AH151" s="25">
        <f si="291" t="shared"/>
        <v>1.6985387039907829E-3</v>
      </c>
      <c r="AI151" s="25">
        <f si="268" t="shared"/>
        <v>-2.9572009665694907E-4</v>
      </c>
      <c r="AJ151" s="25">
        <f si="269" t="shared"/>
        <v>9.2516751166065499E-4</v>
      </c>
      <c r="AK151" s="25">
        <f si="270" t="shared"/>
        <v>5.2051204136328399E-4</v>
      </c>
      <c r="AL151" s="25">
        <f si="271" t="shared"/>
        <v>1.5960208847474783E-3</v>
      </c>
      <c r="AM151" s="25">
        <f si="272" t="shared"/>
        <v>7.223513500014731E-3</v>
      </c>
      <c r="AN151" s="25">
        <f ref="AN151" si="361" t="shared">LN(O151/P151)</f>
        <v>5.2300988709421256E-3</v>
      </c>
      <c r="AO151" s="25">
        <f si="274" t="shared"/>
        <v>2.5666692474268527E-4</v>
      </c>
      <c r="AP151" s="40">
        <f si="293" t="shared"/>
        <v>0.22912966252221639</v>
      </c>
      <c r="AQ151" s="40">
        <f si="294" t="shared"/>
        <v>0.50310834813498828</v>
      </c>
      <c r="AR151" s="25">
        <f si="275" t="shared"/>
        <v>-1.7324294800174475E-4</v>
      </c>
      <c r="AS151" s="25">
        <f si="276" t="shared"/>
        <v>1.8268474663719364E-3</v>
      </c>
      <c r="AT151" s="25">
        <f si="277" t="shared"/>
        <v>3.6795352758622018E-3</v>
      </c>
      <c r="AU151" s="28">
        <f si="278" t="shared"/>
        <v>0.44982238010657716</v>
      </c>
      <c r="AV151" s="28">
        <f si="279" t="shared"/>
        <v>0.77498467198037491</v>
      </c>
      <c r="AW151" s="40">
        <f si="280" t="shared"/>
        <v>0.73845470692718129</v>
      </c>
      <c r="AX151" s="25">
        <f si="281" t="shared"/>
        <v>3.6795352758622018E-3</v>
      </c>
      <c r="AY151" s="28">
        <f si="282" t="shared"/>
        <v>0.25310834813498323</v>
      </c>
      <c r="AZ151" s="25">
        <f si="283" t="shared"/>
        <v>3.2557562871304495E-3</v>
      </c>
      <c r="BA151" s="25">
        <f si="284" t="shared"/>
        <v>4.055629207342871E-3</v>
      </c>
      <c r="BB151" s="25">
        <f ref="BB151" si="362" t="shared">AW150</f>
        <v>0.11107336956521657</v>
      </c>
      <c r="BC151" s="25">
        <f ref="BC151" si="363" t="shared">AS150</f>
        <v>-4.7135408520297337E-3</v>
      </c>
      <c r="BD151" s="25">
        <f ref="BD151" si="364" t="shared">AT150</f>
        <v>-2.5883181422174674E-3</v>
      </c>
      <c r="BE151" s="39">
        <f ref="BE151" si="365" t="shared">IF(AS150&lt;0,1,0)</f>
        <v>1</v>
      </c>
      <c r="BG151" t="str">
        <f si="296" t="shared"/>
        <v/>
      </c>
      <c r="BH151" t="str">
        <f si="297" t="shared"/>
        <v/>
      </c>
      <c r="BI151" t="str">
        <f si="304" t="shared"/>
        <v/>
      </c>
      <c r="BJ151">
        <f si="298" t="shared"/>
        <v>1</v>
      </c>
      <c r="BK151" s="25">
        <f>IF(MAX(BF151:BJ151)=0,"",MAX(BF151:BJ151)*AS151)</f>
        <v>1.8268474663719364E-3</v>
      </c>
    </row>
    <row r="152" spans="1:63">
      <c r="A152" s="1">
        <v>42723</v>
      </c>
      <c r="B152" s="41">
        <f si="306" t="shared"/>
        <v>1</v>
      </c>
      <c r="C152">
        <v>3120.7</v>
      </c>
      <c r="D152">
        <v>3119.29</v>
      </c>
      <c r="E152">
        <v>3116.2</v>
      </c>
      <c r="F152">
        <v>3111.88</v>
      </c>
      <c r="G152">
        <v>3122.57</v>
      </c>
      <c r="H152">
        <v>3125.28</v>
      </c>
      <c r="I152">
        <v>3110.08</v>
      </c>
      <c r="J152">
        <v>1028</v>
      </c>
      <c r="K152">
        <v>942</v>
      </c>
      <c r="L152">
        <v>3123.22</v>
      </c>
      <c r="M152">
        <v>3121.9</v>
      </c>
      <c r="N152">
        <v>3118.08</v>
      </c>
      <c r="O152">
        <v>3126.65</v>
      </c>
      <c r="P152">
        <v>3110.34</v>
      </c>
      <c r="Q152" s="39">
        <v>1430</v>
      </c>
      <c r="R152" s="39">
        <v>1332</v>
      </c>
      <c r="S152">
        <f si="160" t="shared"/>
        <v>3215.123</v>
      </c>
      <c r="T152" t="str">
        <f si="243" t="shared"/>
        <v>熊</v>
      </c>
      <c r="U152">
        <f si="348" t="shared"/>
        <v>3126.65</v>
      </c>
      <c r="V152">
        <f si="349" t="shared"/>
        <v>3110.08</v>
      </c>
      <c r="W152" s="40">
        <f ref="W152:W160" si="366" t="shared">LN(U152/V152)</f>
        <v>5.3136945124427157E-3</v>
      </c>
      <c r="X152">
        <f si="264" t="shared"/>
        <v>1430</v>
      </c>
      <c r="Y152">
        <f si="265" t="shared"/>
        <v>942</v>
      </c>
      <c r="AA152" s="25">
        <f si="266" t="shared"/>
        <v>5.3097061556702553E-3</v>
      </c>
      <c r="AB152" s="25">
        <f si="286" t="shared"/>
        <v>-7.3033855077298329E-4</v>
      </c>
      <c r="AC152" s="25">
        <f si="287" t="shared"/>
        <v>-2.7447160662350855E-3</v>
      </c>
      <c r="AD152" s="25">
        <f si="288" t="shared"/>
        <v>2.5689784462075912E-3</v>
      </c>
      <c r="AE152" s="25">
        <f si="289" t="shared"/>
        <v>1.904808214372343E-3</v>
      </c>
      <c r="AF152" s="25">
        <f si="290" t="shared"/>
        <v>-3.4088862980703903E-3</v>
      </c>
      <c r="AG152" s="25">
        <f si="267" t="shared"/>
        <v>-8.3990785186277561E-4</v>
      </c>
      <c r="AH152" s="25">
        <f si="291" t="shared"/>
        <v>-1.5702464026357609E-3</v>
      </c>
      <c r="AI152" s="25">
        <f si="268" t="shared"/>
        <v>-4.5192380885147556E-4</v>
      </c>
      <c r="AJ152" s="25">
        <f si="269" t="shared"/>
        <v>-1.4430248299220024E-3</v>
      </c>
      <c r="AK152" s="25">
        <f si="270" t="shared"/>
        <v>-2.8302904696766796E-3</v>
      </c>
      <c r="AL152" s="25">
        <f si="271" t="shared"/>
        <v>5.9904506962588035E-4</v>
      </c>
      <c r="AM152" s="25">
        <f si="272" t="shared"/>
        <v>4.8754298415559626E-3</v>
      </c>
      <c r="AN152" s="25">
        <f ref="AN152:AN153" si="367" t="shared">LN(O152/P152)</f>
        <v>5.2300988709421256E-3</v>
      </c>
      <c r="AO152" s="25">
        <f si="274" t="shared"/>
        <v>2.0814020399219824E-4</v>
      </c>
      <c r="AP152" s="40">
        <f si="293" t="shared"/>
        <v>0.69868421052629603</v>
      </c>
      <c r="AQ152" s="40">
        <f si="294" t="shared"/>
        <v>0.84868421052630649</v>
      </c>
      <c r="AR152" s="25">
        <f si="275" t="shared"/>
        <v>-4.2273007393194375E-4</v>
      </c>
      <c r="AS152" s="25">
        <f si="276" t="shared"/>
        <v>-1.6470931254809718E-3</v>
      </c>
      <c r="AT152" s="25">
        <f si="277" t="shared"/>
        <v>-8.3990785186277561E-4</v>
      </c>
      <c r="AU152" s="28">
        <f si="278" t="shared"/>
        <v>0.82171052631579033</v>
      </c>
      <c r="AV152" s="28">
        <f si="279" t="shared"/>
        <v>0.47455548743101211</v>
      </c>
      <c r="AW152" s="40">
        <f si="280" t="shared"/>
        <v>0.4828002414001159</v>
      </c>
      <c r="AX152" s="25">
        <f si="281" t="shared"/>
        <v>-8.3990785186277561E-4</v>
      </c>
      <c r="AY152" s="28">
        <f si="282" t="shared"/>
        <v>-0.3101991550995668</v>
      </c>
      <c r="AZ152" s="25">
        <f si="283" t="shared"/>
        <v>4.0079313676962929E-3</v>
      </c>
      <c r="BA152" s="25">
        <f si="284" t="shared"/>
        <v>2.485382804706946E-3</v>
      </c>
      <c r="BB152" s="25">
        <f ref="BB152:BB153" si="368" t="shared">AW151</f>
        <v>0.73845470692718129</v>
      </c>
      <c r="BC152" s="25">
        <f ref="BC152:BC153" si="369" t="shared">AS151</f>
        <v>1.8268474663719364E-3</v>
      </c>
      <c r="BD152" s="25">
        <f ref="BD152:BD153" si="370" t="shared">AT151</f>
        <v>3.6795352758622018E-3</v>
      </c>
      <c r="BE152" s="39">
        <f ref="BE152:BE153" si="371" t="shared">IF(AS151&lt;0,1,0)</f>
        <v>0</v>
      </c>
      <c r="BG152" t="str">
        <f si="296" t="shared"/>
        <v/>
      </c>
      <c r="BH152" t="str">
        <f si="297" t="shared"/>
        <v/>
      </c>
      <c r="BI152" t="str">
        <f si="304" t="shared"/>
        <v/>
      </c>
      <c r="BJ152" t="str">
        <f si="298" t="shared"/>
        <v/>
      </c>
      <c r="BK152" s="25" t="str">
        <f ref="BK152:BK154" si="372" t="shared">IF(MAX(BF152:BJ152)=0,"",MAX(BF152:BJ152)*AS152)</f>
        <v/>
      </c>
    </row>
    <row r="153" spans="1:63">
      <c r="A153" s="1">
        <v>42724</v>
      </c>
      <c r="B153" s="41">
        <f si="306" t="shared"/>
        <v>2</v>
      </c>
      <c r="C153">
        <v>3115.9</v>
      </c>
      <c r="D153">
        <v>3116.34</v>
      </c>
      <c r="E153">
        <v>3113.86</v>
      </c>
      <c r="F153">
        <v>3111.02</v>
      </c>
      <c r="G153">
        <v>3102.02</v>
      </c>
      <c r="H153">
        <v>3117.01</v>
      </c>
      <c r="I153">
        <v>3088</v>
      </c>
      <c r="J153">
        <v>931</v>
      </c>
      <c r="K153">
        <v>1055</v>
      </c>
      <c r="L153">
        <v>3102.02</v>
      </c>
      <c r="M153">
        <v>3100.41</v>
      </c>
      <c r="N153">
        <v>3102.88</v>
      </c>
      <c r="O153">
        <v>3103.99</v>
      </c>
      <c r="P153">
        <v>3084.8</v>
      </c>
      <c r="Q153" s="39">
        <v>1301</v>
      </c>
      <c r="R153" s="39">
        <v>1332</v>
      </c>
      <c r="S153">
        <f si="160" t="shared"/>
        <v>3210.1194999999998</v>
      </c>
      <c r="T153" t="str">
        <f ref="T153:T167" si="373" t="shared">IF(AVERAGE(N152)&lt;S152,"熊",IF(AVERAGE(N152)&gt;S152,"牛",""))</f>
        <v>熊</v>
      </c>
      <c r="U153">
        <f si="348" t="shared"/>
        <v>3117.01</v>
      </c>
      <c r="V153">
        <f si="349" t="shared"/>
        <v>3084.8</v>
      </c>
      <c r="W153" s="40">
        <f si="366" t="shared"/>
        <v>1.0387383558989624E-2</v>
      </c>
      <c r="X153">
        <f si="264" t="shared"/>
        <v>931</v>
      </c>
      <c r="Y153">
        <f si="265" t="shared"/>
        <v>1332</v>
      </c>
      <c r="AA153" s="25">
        <f si="266" t="shared"/>
        <v>1.0337302224076523E-2</v>
      </c>
      <c r="AB153" s="25">
        <f si="286" t="shared"/>
        <v>-6.9939271183479918E-4</v>
      </c>
      <c r="AC153" s="25">
        <f si="287" t="shared"/>
        <v>-4.5434965272855322E-3</v>
      </c>
      <c r="AD153" s="25">
        <f si="288" t="shared"/>
        <v>5.8438870317041426E-3</v>
      </c>
      <c r="AE153" s="25">
        <f si="289" t="shared"/>
        <v>3.5617392573772909E-4</v>
      </c>
      <c r="AF153" s="25">
        <f si="290" t="shared"/>
        <v>-1.003120963325199E-2</v>
      </c>
      <c r="AG153" s="25">
        <f si="267" t="shared"/>
        <v>-4.1873226015478899E-3</v>
      </c>
      <c r="AH153" s="25">
        <f si="291" t="shared"/>
        <v>-4.8867153133827553E-3</v>
      </c>
      <c r="AI153" s="25">
        <f si="268" t="shared"/>
        <v>1.4120123767093597E-4</v>
      </c>
      <c r="AJ153" s="25">
        <f si="269" t="shared"/>
        <v>-6.5492091923811913E-4</v>
      </c>
      <c r="AK153" s="25">
        <f si="270" t="shared"/>
        <v>-1.5673883714775996E-3</v>
      </c>
      <c r="AL153" s="25">
        <f si="271" t="shared"/>
        <v>-4.4645228805232388E-3</v>
      </c>
      <c r="AM153" s="25">
        <f si="272" t="shared"/>
        <v>9.350576830549481E-3</v>
      </c>
      <c r="AN153" s="25">
        <f si="367" t="shared"/>
        <v>6.2015552322086309E-3</v>
      </c>
      <c r="AO153" s="25">
        <f si="274" t="shared"/>
        <v>0</v>
      </c>
      <c r="AP153" s="40">
        <f si="293" t="shared"/>
        <v>0.9617373319544944</v>
      </c>
      <c r="AQ153" s="40">
        <f si="294" t="shared"/>
        <v>1.0368838331609687</v>
      </c>
      <c r="AR153" s="25">
        <f si="275" t="shared"/>
        <v>-5.1915137652836939E-4</v>
      </c>
      <c r="AS153" s="25">
        <f si="276" t="shared"/>
        <v>2.7720027897535233E-4</v>
      </c>
      <c r="AT153" s="25">
        <f si="277" t="shared"/>
        <v>-4.1873226015478899E-3</v>
      </c>
      <c r="AU153" s="28">
        <f si="278" t="shared"/>
        <v>0.48328162702515948</v>
      </c>
      <c r="AV153" s="28">
        <f si="279" t="shared"/>
        <v>0.94215737363211594</v>
      </c>
      <c r="AW153" s="40">
        <f si="280" t="shared"/>
        <v>0.56131636137845098</v>
      </c>
      <c r="AX153" s="25">
        <f si="281" t="shared"/>
        <v>-4.1873226015478899E-3</v>
      </c>
      <c r="AY153" s="28">
        <f si="282" t="shared"/>
        <v>2.6699782676191441E-2</v>
      </c>
      <c r="AZ153" s="25">
        <f si="283" t="shared"/>
        <v>4.5298800242885894E-3</v>
      </c>
      <c r="BA153" s="25">
        <f si="284" t="shared"/>
        <v>5.8438870317041426E-3</v>
      </c>
      <c r="BB153" s="25">
        <f si="368" t="shared"/>
        <v>0.4828002414001159</v>
      </c>
      <c r="BC153" s="25">
        <f si="369" t="shared"/>
        <v>-1.6470931254809718E-3</v>
      </c>
      <c r="BD153" s="25">
        <f si="370" t="shared"/>
        <v>-8.3990785186277561E-4</v>
      </c>
      <c r="BE153" s="39">
        <f si="371" t="shared"/>
        <v>1</v>
      </c>
      <c r="BG153">
        <f si="296" t="shared"/>
        <v>1</v>
      </c>
      <c r="BH153" t="str">
        <f si="297" t="shared"/>
        <v/>
      </c>
      <c r="BI153" t="str">
        <f si="304" t="shared"/>
        <v/>
      </c>
      <c r="BJ153" t="str">
        <f si="298" t="shared"/>
        <v/>
      </c>
      <c r="BK153" s="25">
        <f si="372" t="shared"/>
        <v>2.7720027897535233E-4</v>
      </c>
    </row>
    <row r="154" spans="1:63">
      <c r="A154" s="1">
        <v>42725</v>
      </c>
      <c r="B154" s="41">
        <f si="306" t="shared"/>
        <v>3</v>
      </c>
      <c r="C154">
        <v>3107.24</v>
      </c>
      <c r="D154">
        <v>3113.84</v>
      </c>
      <c r="E154">
        <v>3113.33</v>
      </c>
      <c r="F154">
        <v>3110.06</v>
      </c>
      <c r="G154">
        <v>3132.35</v>
      </c>
      <c r="H154">
        <v>3132.61</v>
      </c>
      <c r="I154">
        <v>3104.24</v>
      </c>
      <c r="J154">
        <v>1130</v>
      </c>
      <c r="K154">
        <v>930</v>
      </c>
      <c r="L154">
        <v>3132.35</v>
      </c>
      <c r="M154">
        <v>3133.02</v>
      </c>
      <c r="N154">
        <v>3137.43</v>
      </c>
      <c r="O154">
        <v>3140.25</v>
      </c>
      <c r="P154">
        <v>3124.61</v>
      </c>
      <c r="Q154" s="39">
        <v>1355</v>
      </c>
      <c r="R154" s="39">
        <v>1419</v>
      </c>
      <c r="S154">
        <f ref="S154:S166" si="374" t="shared">AVERAGE($N134:$N153)</f>
        <v>3202.8460000000005</v>
      </c>
      <c r="T154" t="str">
        <f si="373" t="shared"/>
        <v>熊</v>
      </c>
      <c r="U154">
        <f si="348" t="shared"/>
        <v>3140.25</v>
      </c>
      <c r="V154">
        <f si="349" t="shared"/>
        <v>3104.24</v>
      </c>
      <c r="W154" s="40">
        <f si="366" t="shared"/>
        <v>1.1533495665629431E-2</v>
      </c>
      <c r="X154">
        <f si="264" t="shared"/>
        <v>1355</v>
      </c>
      <c r="Y154">
        <f si="265" t="shared"/>
        <v>930</v>
      </c>
      <c r="AA154" s="25">
        <f si="266" t="shared"/>
        <v>1.1589062962629286E-2</v>
      </c>
      <c r="AB154" s="25">
        <f si="286" t="shared"/>
        <v>1.4041598926820618E-3</v>
      </c>
      <c r="AC154" s="25">
        <f si="287" t="shared"/>
        <v>-8.9842113318393084E-4</v>
      </c>
      <c r="AD154" s="25">
        <f si="288" t="shared"/>
        <v>1.0635074532445495E-2</v>
      </c>
      <c r="AE154" s="25">
        <f si="289" t="shared"/>
        <v>1.056754222674974E-2</v>
      </c>
      <c r="AF154" s="25">
        <f si="290" t="shared"/>
        <v>-9.6595343887974664E-4</v>
      </c>
      <c r="AG154" s="25">
        <f si="267" t="shared"/>
        <v>9.6691210935658609E-3</v>
      </c>
      <c r="AH154" s="25">
        <f si="291" t="shared"/>
        <v>1.107328098624781E-2</v>
      </c>
      <c r="AI154" s="25">
        <f si="268" t="shared"/>
        <v>2.1218188726600104E-3</v>
      </c>
      <c r="AJ154" s="25">
        <f si="269" t="shared"/>
        <v>1.958020549781263E-3</v>
      </c>
      <c r="AK154" s="25">
        <f si="270" t="shared"/>
        <v>9.0714625106880133E-4</v>
      </c>
      <c r="AL154" s="25">
        <f si="271" t="shared"/>
        <v>8.0486492072657199E-3</v>
      </c>
      <c r="AM154" s="25">
        <f si="272" t="shared"/>
        <v>9.0976039742143976E-3</v>
      </c>
      <c r="AN154" s="25">
        <f ref="AN154" si="375" t="shared">LN(O154/P154)</f>
        <v>4.9929391850285351E-3</v>
      </c>
      <c r="AO154" s="25">
        <f si="274" t="shared"/>
        <v>0</v>
      </c>
      <c r="AP154" s="40">
        <f si="293" t="shared"/>
        <v>0.10574550581600153</v>
      </c>
      <c r="AQ154" s="40">
        <f si="294" t="shared"/>
        <v>-4.793796263657582E-2</v>
      </c>
      <c r="AR154" s="25">
        <f si="275" t="shared"/>
        <v>2.1387404177370019E-4</v>
      </c>
      <c r="AS154" s="25">
        <f si="276" t="shared"/>
        <v>1.6204718863000261E-3</v>
      </c>
      <c r="AT154" s="25">
        <f si="277" t="shared"/>
        <v>9.6691210935658609E-3</v>
      </c>
      <c r="AU154" s="28">
        <f si="278" t="shared"/>
        <v>0.99083538949593886</v>
      </c>
      <c r="AV154" s="28">
        <f si="279" t="shared"/>
        <v>0.81969309462914408</v>
      </c>
      <c r="AW154" s="40">
        <f si="280" t="shared"/>
        <v>0.9216884198833617</v>
      </c>
      <c r="AX154" s="25">
        <f si="281" t="shared"/>
        <v>9.6691210935658609E-3</v>
      </c>
      <c r="AY154" s="28">
        <f si="282" t="shared"/>
        <v>0.14107192446542338</v>
      </c>
      <c r="AZ154" s="25">
        <f si="283" t="shared"/>
        <v>9.0146026461456405E-3</v>
      </c>
      <c r="BA154" s="25">
        <f si="284" t="shared"/>
        <v>4.0945180518445002E-3</v>
      </c>
      <c r="BB154" s="25">
        <f ref="BB154" si="376" t="shared">AW153</f>
        <v>0.56131636137845098</v>
      </c>
      <c r="BC154" s="25">
        <f ref="BC154" si="377" t="shared">AS153</f>
        <v>2.7720027897535233E-4</v>
      </c>
      <c r="BD154" s="25">
        <f ref="BD154" si="378" t="shared">AT153</f>
        <v>-4.1873226015478899E-3</v>
      </c>
      <c r="BE154" s="39">
        <f ref="BE154" si="379" t="shared">IF(AS153&lt;0,1,0)</f>
        <v>0</v>
      </c>
      <c r="BG154" t="str">
        <f si="296" t="shared"/>
        <v/>
      </c>
      <c r="BH154">
        <f si="297" t="shared"/>
        <v>0.5</v>
      </c>
      <c r="BI154" t="str">
        <f si="304" t="shared"/>
        <v/>
      </c>
      <c r="BJ154" t="str">
        <f si="298" t="shared"/>
        <v/>
      </c>
      <c r="BK154" s="25">
        <f si="372" t="shared"/>
        <v>8.1023594315001303E-4</v>
      </c>
    </row>
    <row r="155" spans="1:63">
      <c r="A155" s="1">
        <v>42726</v>
      </c>
      <c r="B155" s="41">
        <f si="306" t="shared"/>
        <v>4</v>
      </c>
      <c r="C155">
        <v>3132.16</v>
      </c>
      <c r="D155">
        <v>3129.72</v>
      </c>
      <c r="E155">
        <v>3132.33</v>
      </c>
      <c r="F155">
        <v>3133.2</v>
      </c>
      <c r="G155">
        <v>3131.76</v>
      </c>
      <c r="H155">
        <v>3141.37</v>
      </c>
      <c r="I155">
        <v>3128.57</v>
      </c>
      <c r="J155">
        <v>949</v>
      </c>
      <c r="K155">
        <v>1121</v>
      </c>
      <c r="L155">
        <v>3131.76</v>
      </c>
      <c r="M155">
        <v>3129.81</v>
      </c>
      <c r="N155">
        <v>3139.56</v>
      </c>
      <c r="O155">
        <v>3143.17</v>
      </c>
      <c r="P155">
        <v>3126.89</v>
      </c>
      <c r="Q155" s="39">
        <v>1431</v>
      </c>
      <c r="R155" s="39">
        <v>1316</v>
      </c>
      <c r="S155">
        <f si="374" t="shared"/>
        <v>3197.6605000000004</v>
      </c>
      <c r="T155" t="str">
        <f si="373" t="shared"/>
        <v>熊</v>
      </c>
      <c r="U155">
        <f si="348" t="shared"/>
        <v>3143.17</v>
      </c>
      <c r="V155">
        <f si="349" t="shared"/>
        <v>3126.89</v>
      </c>
      <c r="W155" s="40">
        <f si="366" t="shared"/>
        <v>5.1929444326748609E-3</v>
      </c>
      <c r="X155">
        <f si="264" t="shared"/>
        <v>1431</v>
      </c>
      <c r="Y155">
        <f si="265" t="shared"/>
        <v>1316</v>
      </c>
      <c r="AA155" s="25">
        <f si="266" t="shared"/>
        <v>5.1976910502656952E-3</v>
      </c>
      <c r="AB155" s="25">
        <f si="286" t="shared"/>
        <v>-1.6811310599810548E-3</v>
      </c>
      <c r="AC155" s="25">
        <f si="287" t="shared"/>
        <v>-1.1491820903608209E-3</v>
      </c>
      <c r="AD155" s="25">
        <f si="288" t="shared"/>
        <v>4.043762342314081E-3</v>
      </c>
      <c r="AE155" s="25">
        <f si="289" t="shared"/>
        <v>3.5089824111676654E-3</v>
      </c>
      <c r="AF155" s="25">
        <f si="290" t="shared"/>
        <v>-1.6839620215071658E-3</v>
      </c>
      <c r="AG155" s="25">
        <f si="267" t="shared"/>
        <v>2.3598003208069227E-3</v>
      </c>
      <c r="AH155" s="25">
        <f si="291" t="shared"/>
        <v>6.7866926082563617E-4</v>
      </c>
      <c r="AI155" s="25">
        <f si="268" t="shared"/>
        <v>-7.7931871051249301E-4</v>
      </c>
      <c r="AJ155" s="25">
        <f si="269" t="shared"/>
        <v>5.4274170775787902E-5</v>
      </c>
      <c r="AK155" s="25">
        <f si="270" t="shared"/>
        <v>3.3198411888603362E-4</v>
      </c>
      <c r="AL155" s="25">
        <f si="271" t="shared"/>
        <v>-1.2771555209627208E-4</v>
      </c>
      <c r="AM155" s="25">
        <f si="272" t="shared"/>
        <v>4.082979352943366E-3</v>
      </c>
      <c r="AN155" s="25">
        <f ref="AN155" si="380" t="shared">LN(O155/P155)</f>
        <v>5.1929444326748609E-3</v>
      </c>
      <c r="AO155" s="25">
        <f si="274" t="shared"/>
        <v>0</v>
      </c>
      <c r="AP155" s="40">
        <f si="293" t="shared"/>
        <v>0.28046874999998184</v>
      </c>
      <c r="AQ155" s="40">
        <f si="294" t="shared"/>
        <v>0.69218749999998919</v>
      </c>
      <c r="AR155" s="25">
        <f si="275" t="shared"/>
        <v>-6.2284700579580562E-4</v>
      </c>
      <c r="AS155" s="25">
        <f si="276" t="shared"/>
        <v>2.4875158729030324E-3</v>
      </c>
      <c r="AT155" s="25">
        <f si="277" t="shared"/>
        <v>2.3598003208069227E-3</v>
      </c>
      <c r="AU155" s="28">
        <f si="278" t="shared"/>
        <v>0.24921875000000956</v>
      </c>
      <c r="AV155" s="28">
        <f si="279" t="shared"/>
        <v>0.77825552825552313</v>
      </c>
      <c r="AW155" s="40">
        <f si="280" t="shared"/>
        <v>0.77825552825552313</v>
      </c>
      <c r="AX155" s="25">
        <f si="281" t="shared"/>
        <v>2.3598003208069227E-3</v>
      </c>
      <c r="AY155" s="28">
        <f si="282" t="shared"/>
        <v>0.47911547911545649</v>
      </c>
      <c r="AZ155" s="25">
        <f si="283" t="shared"/>
        <v>1.0191156939310831E-3</v>
      </c>
      <c r="BA155" s="25">
        <f si="284" t="shared"/>
        <v>4.043762342314081E-3</v>
      </c>
      <c r="BB155" s="25">
        <f ref="BB155" si="381" t="shared">AW154</f>
        <v>0.9216884198833617</v>
      </c>
      <c r="BC155" s="25">
        <f ref="BC155" si="382" t="shared">AS154</f>
        <v>1.6204718863000261E-3</v>
      </c>
      <c r="BD155" s="25">
        <f ref="BD155" si="383" t="shared">AT154</f>
        <v>9.6691210935658609E-3</v>
      </c>
      <c r="BE155" s="39">
        <f ref="BE155" si="384" t="shared">IF(AS154&lt;0,1,0)</f>
        <v>0</v>
      </c>
      <c r="BG155" t="str">
        <f si="296" t="shared"/>
        <v/>
      </c>
      <c r="BH155" t="str">
        <f si="297" t="shared"/>
        <v/>
      </c>
      <c r="BI155">
        <f si="304" t="shared"/>
        <v>-0.5</v>
      </c>
      <c r="BJ155" t="str">
        <f si="298" t="shared"/>
        <v/>
      </c>
      <c r="BK155" s="25">
        <f ref="BK155:BK156" si="385" t="shared">IF(MAX(BF155:BJ155)=0,"",MAX(BF155:BJ155)*AS155)</f>
        <v>-1.2437579364515162E-3</v>
      </c>
    </row>
    <row r="156" spans="1:63">
      <c r="A156" s="1">
        <v>42727</v>
      </c>
      <c r="B156" s="41">
        <f si="306" t="shared"/>
        <v>5</v>
      </c>
      <c r="C156">
        <v>3134.93</v>
      </c>
      <c r="D156">
        <v>3134.3</v>
      </c>
      <c r="E156">
        <v>3137.82</v>
      </c>
      <c r="F156">
        <v>3133</v>
      </c>
      <c r="G156">
        <v>3120.45</v>
      </c>
      <c r="H156">
        <v>3138.4</v>
      </c>
      <c r="I156">
        <v>3117.68</v>
      </c>
      <c r="J156">
        <v>935</v>
      </c>
      <c r="K156">
        <v>1022</v>
      </c>
      <c r="L156">
        <v>3120.38</v>
      </c>
      <c r="M156">
        <v>3115.23</v>
      </c>
      <c r="N156">
        <v>3110.15</v>
      </c>
      <c r="O156">
        <v>3120.57</v>
      </c>
      <c r="P156">
        <v>3103.75</v>
      </c>
      <c r="Q156" s="39">
        <v>1302</v>
      </c>
      <c r="R156" s="39">
        <v>1422</v>
      </c>
      <c r="S156">
        <f si="374" t="shared"/>
        <v>3192.5515</v>
      </c>
      <c r="T156" t="str">
        <f si="373" t="shared"/>
        <v>熊</v>
      </c>
      <c r="U156">
        <f si="348" t="shared"/>
        <v>3138.4</v>
      </c>
      <c r="V156">
        <f si="349" t="shared"/>
        <v>3103.75</v>
      </c>
      <c r="W156" s="40">
        <f si="366" t="shared"/>
        <v>1.1102058072966461E-2</v>
      </c>
      <c r="X156">
        <f si="264" t="shared"/>
        <v>935</v>
      </c>
      <c r="Y156">
        <f si="265" t="shared"/>
        <v>1422</v>
      </c>
      <c r="AA156" s="25">
        <f si="266" t="shared"/>
        <v>1.1052878373679825E-2</v>
      </c>
      <c r="AB156" s="25">
        <f si="286" t="shared"/>
        <v>-1.4758174259133033E-3</v>
      </c>
      <c r="AC156" s="25">
        <f si="287" t="shared"/>
        <v>-9.0421593739108911E-3</v>
      </c>
      <c r="AD156" s="25">
        <f si="288" t="shared"/>
        <v>2.0598986990556329E-3</v>
      </c>
      <c r="AE156" s="25">
        <f si="289" t="shared"/>
        <v>1.1062706262519627E-3</v>
      </c>
      <c r="AF156" s="25">
        <f si="290" t="shared"/>
        <v>-9.9957874467145377E-3</v>
      </c>
      <c r="AG156" s="25">
        <f si="267" t="shared"/>
        <v>-7.9358887476589767E-3</v>
      </c>
      <c r="AH156" s="25">
        <f si="291" t="shared"/>
        <v>-9.4117061735722717E-3</v>
      </c>
      <c r="AI156" s="25">
        <f si="268" t="shared"/>
        <v>-2.0098162042871262E-4</v>
      </c>
      <c r="AJ156" s="25">
        <f si="269" t="shared"/>
        <v>9.2144600198722487E-4</v>
      </c>
      <c r="AK156" s="25">
        <f si="270" t="shared"/>
        <v>-6.1583331689917876E-4</v>
      </c>
      <c r="AL156" s="25">
        <f si="271" t="shared"/>
        <v>-4.6296230965895786E-3</v>
      </c>
      <c r="AM156" s="25">
        <f si="272" t="shared"/>
        <v>6.6239804353843993E-3</v>
      </c>
      <c r="AN156" s="25">
        <f ref="AN156" si="386" t="shared">LN(O156/P156)</f>
        <v>5.4046196026366101E-3</v>
      </c>
      <c r="AO156" s="25">
        <f si="274" t="shared"/>
        <v>-2.2432913571597774E-5</v>
      </c>
      <c r="AP156" s="40">
        <f si="293" t="shared"/>
        <v>0.83252895752894729</v>
      </c>
      <c r="AQ156" s="40">
        <f si="294" t="shared"/>
        <v>1.0559845559845482</v>
      </c>
      <c r="AR156" s="25">
        <f si="275" t="shared"/>
        <v>-1.6518034870564508E-3</v>
      </c>
      <c r="AS156" s="25">
        <f si="276" t="shared"/>
        <v>-3.2838327374978085E-3</v>
      </c>
      <c r="AT156" s="25">
        <f si="277" t="shared"/>
        <v>-7.9358887476589767E-3</v>
      </c>
      <c r="AU156" s="28">
        <f si="278" t="shared"/>
        <v>0.13368725868725617</v>
      </c>
      <c r="AV156" s="28">
        <f si="279" t="shared"/>
        <v>0.38049940546968064</v>
      </c>
      <c r="AW156" s="40">
        <f si="280" t="shared"/>
        <v>0.18470418470418684</v>
      </c>
      <c r="AX156" s="25">
        <f si="281" t="shared"/>
        <v>-7.9358887476589767E-3</v>
      </c>
      <c r="AY156" s="28">
        <f si="282" t="shared"/>
        <v>-0.29523809523809497</v>
      </c>
      <c r="AZ156" s="25">
        <f si="283" t="shared"/>
        <v>8.8808671254295938E-4</v>
      </c>
      <c r="BA156" s="25">
        <f si="284" t="shared"/>
        <v>2.0598986990556329E-3</v>
      </c>
      <c r="BB156" s="25">
        <f ref="BB156" si="387" t="shared">AW155</f>
        <v>0.77825552825552313</v>
      </c>
      <c r="BC156" s="25">
        <f ref="BC156" si="388" t="shared">AS155</f>
        <v>2.4875158729030324E-3</v>
      </c>
      <c r="BD156" s="25">
        <f ref="BD156" si="389" t="shared">AT155</f>
        <v>2.3598003208069227E-3</v>
      </c>
      <c r="BE156" s="39">
        <f ref="BE156" si="390" t="shared">IF(AS155&lt;0,1,0)</f>
        <v>0</v>
      </c>
      <c r="BG156" t="str">
        <f si="296" t="shared"/>
        <v/>
      </c>
      <c r="BH156" t="str">
        <f si="297" t="shared"/>
        <v/>
      </c>
      <c r="BI156" t="str">
        <f si="304" t="shared"/>
        <v/>
      </c>
      <c r="BJ156">
        <f si="298" t="shared"/>
        <v>0</v>
      </c>
      <c r="BK156" s="25" t="str">
        <f si="385" t="shared"/>
        <v/>
      </c>
    </row>
    <row r="157" spans="1:63">
      <c r="A157" s="1">
        <v>42730</v>
      </c>
      <c r="B157" s="41">
        <f si="306" t="shared"/>
        <v>1</v>
      </c>
      <c r="C157">
        <v>3095.58</v>
      </c>
      <c r="D157">
        <v>3091.26</v>
      </c>
      <c r="E157">
        <v>3088.21</v>
      </c>
      <c r="F157">
        <v>3081.28</v>
      </c>
      <c r="G157">
        <v>3085.81</v>
      </c>
      <c r="H157">
        <v>3095.58</v>
      </c>
      <c r="I157">
        <v>3068.42</v>
      </c>
      <c r="J157">
        <v>931</v>
      </c>
      <c r="K157">
        <v>1042</v>
      </c>
      <c r="L157">
        <v>3085.81</v>
      </c>
      <c r="M157">
        <v>3082.77</v>
      </c>
      <c r="N157">
        <v>3122.57</v>
      </c>
      <c r="O157">
        <v>3122.88</v>
      </c>
      <c r="P157">
        <v>3082.55</v>
      </c>
      <c r="Q157" s="39">
        <v>1500</v>
      </c>
      <c r="R157" s="39">
        <v>1309</v>
      </c>
      <c r="S157">
        <f si="374" t="shared"/>
        <v>3184.9620000000004</v>
      </c>
      <c r="T157" t="str">
        <f si="373" t="shared"/>
        <v>熊</v>
      </c>
      <c r="U157">
        <f si="348" t="shared"/>
        <v>3122.88</v>
      </c>
      <c r="V157">
        <f si="349" t="shared"/>
        <v>3068.42</v>
      </c>
      <c r="W157" s="40">
        <f si="366" t="shared"/>
        <v>1.7592881834185191E-2</v>
      </c>
      <c r="X157">
        <f si="264" t="shared"/>
        <v>1500</v>
      </c>
      <c r="Y157">
        <f si="265" t="shared"/>
        <v>1042</v>
      </c>
      <c r="AA157" s="25">
        <f si="266" t="shared"/>
        <v>1.7592825900154426E-2</v>
      </c>
      <c r="AB157" s="25">
        <f si="286" t="shared"/>
        <v>-4.6956689290457423E-3</v>
      </c>
      <c r="AC157" s="25">
        <f si="287" t="shared"/>
        <v>-9.9272270294277623E-5</v>
      </c>
      <c r="AD157" s="25">
        <f si="288" t="shared"/>
        <v>1.7493609563890965E-2</v>
      </c>
      <c r="AE157" s="25">
        <f si="289" t="shared"/>
        <v>8.7803653607101493E-3</v>
      </c>
      <c r="AF157" s="25">
        <f si="290" t="shared"/>
        <v>-8.8125164734749913E-3</v>
      </c>
      <c r="AG157" s="25">
        <f si="267" t="shared"/>
        <v>8.6810930904159776E-3</v>
      </c>
      <c r="AH157" s="25">
        <f si="291" t="shared"/>
        <v>3.9854241613702128E-3</v>
      </c>
      <c r="AI157" s="25">
        <f si="268" t="shared"/>
        <v>-1.3965128246695041E-3</v>
      </c>
      <c r="AJ157" s="25">
        <f si="269" t="shared"/>
        <v>-2.3836525786197784E-3</v>
      </c>
      <c r="AK157" s="25">
        <f si="270" t="shared"/>
        <v>-4.630192540467027E-3</v>
      </c>
      <c r="AL157" s="25">
        <f si="271" t="shared"/>
        <v>-3.161103937988915E-3</v>
      </c>
      <c r="AM157" s="25">
        <f si="272" t="shared"/>
        <v>8.812516473475045E-3</v>
      </c>
      <c r="AN157" s="25">
        <f ref="AN157" si="391" t="shared">LN(O157/P157)</f>
        <v>1.2998476445987263E-2</v>
      </c>
      <c r="AO157" s="25">
        <f si="274" t="shared"/>
        <v>0</v>
      </c>
      <c r="AP157" s="40">
        <f si="293" t="shared"/>
        <v>1</v>
      </c>
      <c r="AQ157" s="40">
        <f si="294" t="shared"/>
        <v>1.5364506627393315</v>
      </c>
      <c r="AR157" s="25">
        <f si="275" t="shared"/>
        <v>-9.8564021091071758E-4</v>
      </c>
      <c r="AS157" s="25">
        <f si="276" t="shared"/>
        <v>1.1842197028404812E-2</v>
      </c>
      <c r="AT157" s="25">
        <f si="277" t="shared"/>
        <v>8.6810930904159776E-3</v>
      </c>
      <c r="AU157" s="28">
        <f si="278" t="shared"/>
        <v>0.64027982326951272</v>
      </c>
      <c r="AV157" s="28">
        <f si="279" t="shared"/>
        <v>0.99231341433176434</v>
      </c>
      <c r="AW157" s="40">
        <f si="280" t="shared"/>
        <v>0.99430774880646444</v>
      </c>
      <c r="AX157" s="25">
        <f si="281" t="shared"/>
        <v>8.6810930904159776E-3</v>
      </c>
      <c r="AY157" s="28">
        <f si="282" t="shared"/>
        <v>0.67499081894969137</v>
      </c>
      <c r="AZ157" s="25">
        <f si="283" t="shared"/>
        <v>5.651412535485967E-3</v>
      </c>
      <c r="BA157" s="25">
        <f si="284" t="shared"/>
        <v>1.2899204175693088E-2</v>
      </c>
      <c r="BB157" s="25">
        <f ref="BB157" si="392" t="shared">AW156</f>
        <v>0.18470418470418684</v>
      </c>
      <c r="BC157" s="25">
        <f ref="BC157" si="393" t="shared">AS156</f>
        <v>-3.2838327374978085E-3</v>
      </c>
      <c r="BD157" s="25">
        <f ref="BD157" si="394" t="shared">AT156</f>
        <v>-7.9358887476589767E-3</v>
      </c>
      <c r="BE157" s="39">
        <f ref="BE157" si="395" t="shared">IF(AS156&lt;0,1,0)</f>
        <v>1</v>
      </c>
      <c r="BG157" t="str">
        <f si="296" t="shared"/>
        <v/>
      </c>
      <c r="BH157" t="str">
        <f si="297" t="shared"/>
        <v/>
      </c>
      <c r="BI157" t="str">
        <f si="304" t="shared"/>
        <v/>
      </c>
      <c r="BJ157" t="str">
        <f si="298" t="shared"/>
        <v/>
      </c>
      <c r="BK157" s="25" t="str">
        <f ref="BK157:BK158" si="396" t="shared">IF(MAX(BF157:BJ157)=0,"",MAX(BF157:BJ157)*AS157)</f>
        <v/>
      </c>
    </row>
    <row r="158" spans="1:63">
      <c r="A158" s="1">
        <v>42731</v>
      </c>
      <c r="B158" s="41">
        <f si="306" t="shared"/>
        <v>2</v>
      </c>
      <c r="C158">
        <v>3117.39</v>
      </c>
      <c r="D158">
        <v>3116.93</v>
      </c>
      <c r="E158">
        <v>3118.96</v>
      </c>
      <c r="F158">
        <v>3120.44</v>
      </c>
      <c r="G158">
        <v>3121.67</v>
      </c>
      <c r="H158">
        <v>3127.88</v>
      </c>
      <c r="I158">
        <v>3115.25</v>
      </c>
      <c r="J158">
        <v>945</v>
      </c>
      <c r="K158">
        <v>1021</v>
      </c>
      <c r="L158">
        <v>3121.67</v>
      </c>
      <c r="M158">
        <v>3122.51</v>
      </c>
      <c r="N158">
        <v>3114.66</v>
      </c>
      <c r="O158">
        <v>3124.06</v>
      </c>
      <c r="P158">
        <v>3113.75</v>
      </c>
      <c r="Q158" s="39">
        <v>1301</v>
      </c>
      <c r="R158" s="39">
        <v>1424</v>
      </c>
      <c r="S158">
        <f si="374" t="shared"/>
        <v>3177.2405000000003</v>
      </c>
      <c r="T158" t="str">
        <f si="373" t="shared"/>
        <v>熊</v>
      </c>
      <c r="U158">
        <f si="348" t="shared"/>
        <v>3127.88</v>
      </c>
      <c r="V158">
        <f si="349" t="shared"/>
        <v>3113.75</v>
      </c>
      <c r="W158" s="40">
        <f si="366" t="shared"/>
        <v>4.5276711815707953E-3</v>
      </c>
      <c r="X158">
        <f si="264" t="shared"/>
        <v>945</v>
      </c>
      <c r="Y158">
        <f si="265" t="shared"/>
        <v>1424</v>
      </c>
      <c r="AA158" s="25">
        <f si="266" t="shared"/>
        <v>4.5326378797648382E-3</v>
      </c>
      <c r="AB158" s="25">
        <f si="286" t="shared"/>
        <v>-1.6602674343694738E-3</v>
      </c>
      <c r="AC158" s="25">
        <f si="287" t="shared"/>
        <v>-4.2354617713120249E-3</v>
      </c>
      <c r="AD158" s="25">
        <f si="288" t="shared"/>
        <v>2.9220941025873544E-4</v>
      </c>
      <c r="AE158" s="25">
        <f si="289" t="shared"/>
        <v>3.3593455095284283E-3</v>
      </c>
      <c r="AF158" s="25">
        <f si="290" t="shared"/>
        <v>-1.1683256720423909E-3</v>
      </c>
      <c r="AG158" s="25">
        <f si="267" t="shared"/>
        <v>-8.7611626178365771E-4</v>
      </c>
      <c r="AH158" s="25">
        <f si="291" t="shared"/>
        <v>-2.5363836961531869E-3</v>
      </c>
      <c r="AI158" s="25">
        <f si="268" t="shared"/>
        <v>-1.4757022444622498E-4</v>
      </c>
      <c r="AJ158" s="25">
        <f si="269" t="shared"/>
        <v>5.0349965385767018E-4</v>
      </c>
      <c r="AK158" s="25">
        <f si="270" t="shared"/>
        <v>9.7790425294021709E-4</v>
      </c>
      <c r="AL158" s="25">
        <f si="271" t="shared"/>
        <v>1.3720017667357563E-3</v>
      </c>
      <c r="AM158" s="25">
        <f si="272" t="shared"/>
        <v>4.0460529349840438E-3</v>
      </c>
      <c r="AN158" s="25">
        <f ref="AN158" si="397" t="shared">LN(O158/P158)</f>
        <v>3.3056503447174848E-3</v>
      </c>
      <c r="AO158" s="25">
        <f si="274" t="shared"/>
        <v>0</v>
      </c>
      <c r="AP158" s="40">
        <f si="293" t="shared"/>
        <v>0.16943784639745479</v>
      </c>
      <c r="AQ158" s="40">
        <f si="294" t="shared"/>
        <v>0.5795724465558274</v>
      </c>
      <c r="AR158" s="25">
        <f si="275" t="shared"/>
        <v>2.690505414856919E-4</v>
      </c>
      <c r="AS158" s="25">
        <f si="276" t="shared"/>
        <v>-2.2481180285194909E-3</v>
      </c>
      <c r="AT158" s="25">
        <f si="277" t="shared"/>
        <v>-8.7611626178365771E-4</v>
      </c>
      <c r="AU158" s="28">
        <f si="278" t="shared"/>
        <v>0.50831353919240041</v>
      </c>
      <c r="AV158" s="28">
        <f si="279" t="shared"/>
        <v>8.8263821532479081E-2</v>
      </c>
      <c r="AW158" s="40">
        <f si="280" t="shared"/>
        <v>6.4401981599423036E-2</v>
      </c>
      <c r="AX158" s="25">
        <f si="281" t="shared"/>
        <v>-8.7611626178365771E-4</v>
      </c>
      <c r="AY158" s="28">
        <f si="282" t="shared"/>
        <v>-0.4961075725407052</v>
      </c>
      <c r="AZ158" s="25">
        <f si="283" t="shared"/>
        <v>2.0587091921915207E-3</v>
      </c>
      <c r="BA158" s="25">
        <f si="284" t="shared"/>
        <v>2.9220941025873544E-4</v>
      </c>
      <c r="BB158" s="25">
        <f ref="BB158" si="398" t="shared">AW157</f>
        <v>0.99430774880646444</v>
      </c>
      <c r="BC158" s="25">
        <f ref="BC158" si="399" t="shared">AS157</f>
        <v>1.1842197028404812E-2</v>
      </c>
      <c r="BD158" s="25">
        <f ref="BD158" si="400" t="shared">AT157</f>
        <v>8.6810930904159776E-3</v>
      </c>
      <c r="BE158" s="39">
        <f ref="BE158" si="401" t="shared">IF(AS157&lt;0,1,0)</f>
        <v>0</v>
      </c>
      <c r="BG158">
        <f si="296" t="shared"/>
        <v>0</v>
      </c>
      <c r="BH158" t="str">
        <f si="297" t="shared"/>
        <v/>
      </c>
      <c r="BI158" t="str">
        <f si="304" t="shared"/>
        <v/>
      </c>
      <c r="BJ158" t="str">
        <f si="298" t="shared"/>
        <v/>
      </c>
      <c r="BK158" s="25" t="str">
        <f si="396" t="shared"/>
        <v/>
      </c>
    </row>
    <row r="159" spans="1:63">
      <c r="A159" s="1">
        <v>42732</v>
      </c>
      <c r="B159" s="41">
        <f si="306" t="shared"/>
        <v>3</v>
      </c>
      <c r="C159">
        <v>3113.77</v>
      </c>
      <c r="D159">
        <v>3113.95</v>
      </c>
      <c r="E159">
        <v>3116.94</v>
      </c>
      <c r="F159">
        <v>3116.12</v>
      </c>
      <c r="G159">
        <v>3106.24</v>
      </c>
      <c r="H159">
        <v>3118.78</v>
      </c>
      <c r="I159">
        <v>3104.25</v>
      </c>
      <c r="J159">
        <v>954</v>
      </c>
      <c r="K159">
        <v>1116</v>
      </c>
      <c r="L159">
        <v>3106.24</v>
      </c>
      <c r="M159">
        <v>3107.1</v>
      </c>
      <c r="N159">
        <v>3102.24</v>
      </c>
      <c r="O159">
        <v>3109.01</v>
      </c>
      <c r="P159">
        <v>3094.55</v>
      </c>
      <c r="Q159" s="39">
        <v>1313</v>
      </c>
      <c r="R159" s="39">
        <v>1442</v>
      </c>
      <c r="S159">
        <f si="374" t="shared"/>
        <v>3168.8275000000003</v>
      </c>
      <c r="T159" t="str">
        <f si="373" t="shared"/>
        <v>熊</v>
      </c>
      <c r="U159">
        <f si="348" t="shared"/>
        <v>3118.78</v>
      </c>
      <c r="V159">
        <f si="349" t="shared"/>
        <v>3094.55</v>
      </c>
      <c r="W159" s="40">
        <f si="366" t="shared"/>
        <v>7.7993999440154598E-3</v>
      </c>
      <c r="X159">
        <f si="264" t="shared"/>
        <v>954</v>
      </c>
      <c r="Y159">
        <f si="265" t="shared"/>
        <v>1442</v>
      </c>
      <c r="AA159" s="25">
        <f si="266" t="shared"/>
        <v>7.7815638277714851E-3</v>
      </c>
      <c r="AB159" s="25">
        <f si="286" t="shared"/>
        <v>-2.8578630764333968E-4</v>
      </c>
      <c r="AC159" s="25">
        <f si="287" t="shared"/>
        <v>-5.3174685093462992E-3</v>
      </c>
      <c r="AD159" s="25">
        <f si="288" t="shared"/>
        <v>2.4819314346692851E-3</v>
      </c>
      <c r="AE159" s="25">
        <f si="289" t="shared"/>
        <v>1.6076890130355774E-3</v>
      </c>
      <c r="AF159" s="25">
        <f si="290" t="shared"/>
        <v>-6.1917109309799915E-3</v>
      </c>
      <c r="AG159" s="25">
        <f si="267" t="shared"/>
        <v>-3.7097794963107246E-3</v>
      </c>
      <c r="AH159" s="25">
        <f si="291" t="shared"/>
        <v>-3.9955658039540279E-3</v>
      </c>
      <c r="AI159" s="25">
        <f si="268" t="shared"/>
        <v>5.7806067083882633E-5</v>
      </c>
      <c r="AJ159" s="25">
        <f si="269" t="shared"/>
        <v>1.0175406249096268E-3</v>
      </c>
      <c r="AK159" s="25">
        <f si="270" t="shared"/>
        <v>7.5442748153192155E-4</v>
      </c>
      <c r="AL159" s="25">
        <f si="271" t="shared"/>
        <v>-2.4212191551442664E-3</v>
      </c>
      <c r="AM159" s="25">
        <f si="272" t="shared"/>
        <v>4.6697593950897395E-3</v>
      </c>
      <c r="AN159" s="25">
        <f ref="AN159" si="402" t="shared">LN(O159/P159)</f>
        <v>4.6618477738730839E-3</v>
      </c>
      <c r="AO159" s="25">
        <f si="274" t="shared"/>
        <v>0</v>
      </c>
      <c r="AP159" s="40">
        <f si="293" t="shared"/>
        <v>0.65519614590501385</v>
      </c>
      <c r="AQ159" s="40">
        <f si="294" t="shared"/>
        <v>0.71644872677217553</v>
      </c>
      <c r="AR159" s="25">
        <f si="275" t="shared"/>
        <v>2.768237390813895E-4</v>
      </c>
      <c r="AS159" s="25">
        <f si="276" t="shared"/>
        <v>-1.2885603411664731E-3</v>
      </c>
      <c r="AT159" s="25">
        <f si="277" t="shared"/>
        <v>-3.7097794963107246E-3</v>
      </c>
      <c r="AU159" s="28">
        <f si="278" t="shared"/>
        <v>0.13695801789399548</v>
      </c>
      <c r="AV159" s="28">
        <f si="279" t="shared"/>
        <v>0.53181189488240532</v>
      </c>
      <c r="AW159" s="40">
        <f si="280" t="shared"/>
        <v>0.31737515476680123</v>
      </c>
      <c r="AX159" s="25">
        <f si="281" t="shared"/>
        <v>-3.7097794963107246E-3</v>
      </c>
      <c r="AY159" s="28">
        <f si="282" t="shared"/>
        <v>-0.16508460586050339</v>
      </c>
      <c r="AZ159" s="25">
        <f si="283" t="shared"/>
        <v>6.4085122690983934E-4</v>
      </c>
      <c r="BA159" s="25">
        <f si="284" t="shared"/>
        <v>2.4819314346692851E-3</v>
      </c>
      <c r="BB159" s="25">
        <f ref="BB159" si="403" t="shared">AW158</f>
        <v>6.4401981599423036E-2</v>
      </c>
      <c r="BC159" s="25">
        <f ref="BC159" si="404" t="shared">AS158</f>
        <v>-2.2481180285194909E-3</v>
      </c>
      <c r="BD159" s="25">
        <f ref="BD159" si="405" t="shared">AT158</f>
        <v>-8.7611626178365771E-4</v>
      </c>
      <c r="BE159" s="39">
        <f ref="BE159" si="406" t="shared">IF(AS158&lt;0,1,0)</f>
        <v>1</v>
      </c>
      <c r="BF159" t="str">
        <f ref="BF159:BF167" si="407" t="shared"><![CDATA[IF(B159=2,IF(AW158<0.226,IF(AND(ABS(AB159)<0.03,AP159<0.8),IF(AND(AU159<0.5 & Q158<14),2,1),0),IF(AW158<0.8,IF(AND(AU159>0.2,AL159>-0.03,AB159>-0.01),1,0),0)),"")]]></f>
        <v/>
      </c>
      <c r="BG159" t="str">
        <f si="296" t="shared"/>
        <v/>
      </c>
      <c r="BH159">
        <f si="297" t="shared"/>
        <v>0.5</v>
      </c>
      <c r="BI159" t="str">
        <f si="304" t="shared"/>
        <v/>
      </c>
      <c r="BJ159" t="str">
        <f si="298" t="shared"/>
        <v/>
      </c>
      <c r="BK159" s="25">
        <f ref="BK159" si="408" t="shared">IF(MAX(BF159:BJ159)=0,"",MAX(BF159:BJ159)*AS159)</f>
        <v>-6.4428017058323656E-4</v>
      </c>
    </row>
    <row r="160" spans="1:63">
      <c r="A160" s="1">
        <v>42733</v>
      </c>
      <c r="B160" s="41">
        <f si="306" t="shared"/>
        <v>4</v>
      </c>
      <c r="C160">
        <v>3095.84</v>
      </c>
      <c r="D160">
        <v>3096.28</v>
      </c>
      <c r="E160">
        <v>3095.87</v>
      </c>
      <c r="F160">
        <v>3092.15</v>
      </c>
      <c r="G160">
        <v>3109.14</v>
      </c>
      <c r="H160">
        <v>3109.14</v>
      </c>
      <c r="I160">
        <v>3087.34</v>
      </c>
      <c r="J160">
        <v>1130</v>
      </c>
      <c r="K160">
        <v>1039</v>
      </c>
      <c r="L160">
        <v>3109.14</v>
      </c>
      <c r="M160">
        <v>3108.34</v>
      </c>
      <c r="N160">
        <v>3096.1</v>
      </c>
      <c r="O160">
        <v>3111.8</v>
      </c>
      <c r="P160">
        <v>3095.45</v>
      </c>
      <c r="Q160" s="39">
        <v>1301</v>
      </c>
      <c r="R160" s="39">
        <v>1453</v>
      </c>
      <c r="S160">
        <f si="374" t="shared"/>
        <v>3161.4380000000001</v>
      </c>
      <c r="T160" t="str">
        <f si="373" t="shared"/>
        <v>熊</v>
      </c>
      <c r="U160">
        <f si="348" t="shared"/>
        <v>3111.8</v>
      </c>
      <c r="V160">
        <f si="349" t="shared"/>
        <v>3087.34</v>
      </c>
      <c r="W160" s="40">
        <f si="366" t="shared"/>
        <v>7.8914581497770385E-3</v>
      </c>
      <c r="X160">
        <f si="264" t="shared"/>
        <v>1301</v>
      </c>
      <c r="Y160">
        <f si="265" t="shared"/>
        <v>1039</v>
      </c>
      <c r="AA160" s="25">
        <f si="266" t="shared"/>
        <v>7.9009251124089221E-3</v>
      </c>
      <c r="AB160" s="25">
        <f si="286" t="shared"/>
        <v>-2.0651563950763157E-3</v>
      </c>
      <c r="AC160" s="25">
        <f si="287" t="shared"/>
        <v>-5.058081951268026E-3</v>
      </c>
      <c r="AD160" s="25">
        <f si="288" t="shared"/>
        <v>2.8333761985089158E-3</v>
      </c>
      <c r="AE160" s="25">
        <f si="289" t="shared"/>
        <v>5.1420620932438876E-3</v>
      </c>
      <c r="AF160" s="25">
        <f si="290" t="shared"/>
        <v>-2.7493960565332406E-3</v>
      </c>
      <c r="AG160" s="25">
        <f si="267" t="shared"/>
        <v>8.3980141975722851E-5</v>
      </c>
      <c r="AH160" s="25">
        <f si="291" t="shared"/>
        <v>-1.9811762531005608E-3</v>
      </c>
      <c r="AI160" s="25">
        <f si="268" t="shared"/>
        <v>1.421161091001098E-4</v>
      </c>
      <c r="AJ160" s="25">
        <f si="269" t="shared"/>
        <v>9.6903763257379639E-6</v>
      </c>
      <c r="AK160" s="25">
        <f si="270" t="shared"/>
        <v>-1.1926329672090512E-3</v>
      </c>
      <c r="AL160" s="25">
        <f si="271" t="shared"/>
        <v>4.286885813739115E-3</v>
      </c>
      <c r="AM160" s="25">
        <f si="272" t="shared"/>
        <v>7.036281870272258E-3</v>
      </c>
      <c r="AN160" s="25">
        <f ref="AN160" si="409" t="shared">LN(O160/P160)</f>
        <v>5.268045531433928E-3</v>
      </c>
      <c r="AO160" s="25">
        <f si="274" t="shared"/>
        <v>0</v>
      </c>
      <c r="AP160" s="40">
        <f si="293" t="shared"/>
        <v>0.38990825688073882</v>
      </c>
      <c r="AQ160" s="40">
        <f si="294" t="shared"/>
        <v>0.683486238532102</v>
      </c>
      <c r="AR160" s="25">
        <f si="275" t="shared"/>
        <v>-2.5733898763317367E-4</v>
      </c>
      <c r="AS160" s="25">
        <f si="276" t="shared"/>
        <v>-4.2029056717633661E-3</v>
      </c>
      <c r="AT160" s="25">
        <f si="277" t="shared"/>
        <v>8.3980141975722851E-5</v>
      </c>
      <c r="AU160" s="28">
        <f si="278" t="shared"/>
        <v>1</v>
      </c>
      <c r="AV160" s="28">
        <f si="279" t="shared"/>
        <v>3.9755351681961863E-2</v>
      </c>
      <c r="AW160" s="40">
        <f si="280" t="shared"/>
        <v>0.35813573180702168</v>
      </c>
      <c r="AX160" s="25">
        <f si="281" t="shared"/>
        <v>8.3980141975722851E-5</v>
      </c>
      <c r="AY160" s="28">
        <f si="282" t="shared"/>
        <v>-0.53311529026982596</v>
      </c>
      <c r="AZ160" s="25">
        <f si="283" t="shared"/>
        <v>7.036281870272258E-3</v>
      </c>
      <c r="BA160" s="25">
        <f si="284" t="shared"/>
        <v>2.0996358016588362E-4</v>
      </c>
      <c r="BB160" s="25">
        <f ref="BB160" si="410" t="shared">AW159</f>
        <v>0.31737515476680123</v>
      </c>
      <c r="BC160" s="25">
        <f ref="BC160" si="411" t="shared">AS159</f>
        <v>-1.2885603411664731E-3</v>
      </c>
      <c r="BD160" s="25">
        <f ref="BD160" si="412" t="shared">AT159</f>
        <v>-3.7097794963107246E-3</v>
      </c>
      <c r="BE160" s="39">
        <f ref="BE160" si="413" t="shared">IF(AS159&lt;0,1,0)</f>
        <v>1</v>
      </c>
      <c r="BF160" t="str">
        <f si="407" t="shared"/>
        <v/>
      </c>
      <c r="BG160" t="str">
        <f si="296" t="shared"/>
        <v/>
      </c>
      <c r="BH160" t="str">
        <f si="297" t="shared"/>
        <v/>
      </c>
      <c r="BI160">
        <f si="304" t="shared"/>
        <v>0</v>
      </c>
      <c r="BJ160" t="str">
        <f si="298" t="shared"/>
        <v/>
      </c>
      <c r="BK160" s="25" t="str">
        <f ref="BK160" si="414" t="shared">IF(MAX(BF160:BJ160)=0,"",MAX(BF160:BJ160)*AS160)</f>
        <v/>
      </c>
    </row>
    <row r="161" spans="1:63">
      <c r="A161" s="1">
        <v>42734</v>
      </c>
      <c r="B161" s="41">
        <f si="306" t="shared"/>
        <v>5</v>
      </c>
      <c r="C161">
        <v>3097.34</v>
      </c>
      <c r="D161">
        <v>3102.07</v>
      </c>
      <c r="E161">
        <v>3101.07</v>
      </c>
      <c r="F161">
        <v>3103.64</v>
      </c>
      <c r="G161">
        <v>3098.31</v>
      </c>
      <c r="H161">
        <v>3108.84</v>
      </c>
      <c r="I161">
        <v>3094.08</v>
      </c>
      <c r="J161">
        <v>944</v>
      </c>
      <c r="K161">
        <v>1117</v>
      </c>
      <c r="L161">
        <v>3098.14</v>
      </c>
      <c r="M161">
        <v>3098.35</v>
      </c>
      <c r="N161">
        <v>3103.64</v>
      </c>
      <c r="O161">
        <v>3107.48</v>
      </c>
      <c r="P161">
        <v>3089.99</v>
      </c>
      <c r="Q161" s="39">
        <v>1301</v>
      </c>
      <c r="R161" s="39">
        <v>1453</v>
      </c>
      <c r="S161">
        <f si="374" t="shared"/>
        <v>3152.5775000000003</v>
      </c>
      <c r="T161" t="str">
        <f si="373" t="shared"/>
        <v>熊</v>
      </c>
      <c r="U161">
        <f si="348" t="shared"/>
        <v>3108.84</v>
      </c>
      <c r="V161">
        <f si="349" t="shared"/>
        <v>3089.99</v>
      </c>
      <c r="W161" s="40">
        <f ref="W161:W163" si="415" t="shared">LN(U161/V161)</f>
        <v>6.0818116007786147E-3</v>
      </c>
      <c r="X161">
        <f si="264" t="shared"/>
        <v>944</v>
      </c>
      <c r="Y161">
        <f si="265" t="shared"/>
        <v>1453</v>
      </c>
      <c r="AA161" s="25">
        <f si="266" t="shared"/>
        <v>6.0858672280086666E-3</v>
      </c>
      <c r="AB161" s="25">
        <f si="286" t="shared"/>
        <v>4.004236794313969E-4</v>
      </c>
      <c r="AC161" s="25">
        <f si="287" t="shared"/>
        <v>-1.6740500458407202E-3</v>
      </c>
      <c r="AD161" s="25">
        <f si="288" t="shared"/>
        <v>4.4077615549377083E-3</v>
      </c>
      <c r="AE161" s="25">
        <f si="289" t="shared"/>
        <v>3.7059876323526021E-3</v>
      </c>
      <c r="AF161" s="25">
        <f si="290" t="shared"/>
        <v>-2.375823968425908E-3</v>
      </c>
      <c r="AG161" s="25">
        <f si="267" t="shared"/>
        <v>2.0319375865118306E-3</v>
      </c>
      <c r="AH161" s="25">
        <f si="291" t="shared"/>
        <v>2.432361265943153E-3</v>
      </c>
      <c r="AI161" s="25">
        <f si="268" t="shared"/>
        <v>1.5259519592441381E-3</v>
      </c>
      <c r="AJ161" s="25">
        <f si="269" t="shared"/>
        <v>1.2035346000799981E-3</v>
      </c>
      <c r="AK161" s="25">
        <f si="270" t="shared"/>
        <v>2.0319375865118306E-3</v>
      </c>
      <c r="AL161" s="25">
        <f si="271" t="shared"/>
        <v>3.1312291944350965E-4</v>
      </c>
      <c r="AM161" s="25">
        <f si="272" t="shared"/>
        <v>4.7590579461956207E-3</v>
      </c>
      <c r="AN161" s="25">
        <f ref="AN161" si="416" t="shared">LN(O161/P161)</f>
        <v>5.6442536817207104E-3</v>
      </c>
      <c r="AO161" s="25">
        <f si="274" t="shared"/>
        <v>-5.48701272640631E-5</v>
      </c>
      <c r="AP161" s="40">
        <f si="293" t="shared"/>
        <v>0.22086720867209825</v>
      </c>
      <c r="AQ161" s="40">
        <f si="294" t="shared"/>
        <v>0.13685636856368238</v>
      </c>
      <c r="AR161" s="25">
        <f si="275" t="shared"/>
        <v>6.7780307909836562E-5</v>
      </c>
      <c r="AS161" s="25">
        <f si="276" t="shared"/>
        <v>1.7736847943323668E-3</v>
      </c>
      <c r="AT161" s="25">
        <f si="277" t="shared"/>
        <v>2.0319375865118306E-3</v>
      </c>
      <c r="AU161" s="28">
        <f si="278" t="shared"/>
        <v>0.28658536585365552</v>
      </c>
      <c r="AV161" s="28">
        <f si="279" t="shared"/>
        <v>0.78044596912520903</v>
      </c>
      <c r="AW161" s="40">
        <f si="280" t="shared"/>
        <v>0.72413793103447366</v>
      </c>
      <c r="AX161" s="25">
        <f si="281" t="shared"/>
        <v>2.0319375865118306E-3</v>
      </c>
      <c r="AY161" s="28">
        <f si="282" t="shared"/>
        <v>0.29177718832890681</v>
      </c>
      <c r="AZ161" s="25">
        <f si="283" t="shared"/>
        <v>1.3661932332865888E-3</v>
      </c>
      <c r="BA161" s="25">
        <f si="284" t="shared"/>
        <v>4.4077615549377083E-3</v>
      </c>
      <c r="BB161" s="25">
        <f ref="BB161" si="417" t="shared">AW160</f>
        <v>0.35813573180702168</v>
      </c>
      <c r="BC161" s="25">
        <f ref="BC161" si="418" t="shared">AS160</f>
        <v>-4.2029056717633661E-3</v>
      </c>
      <c r="BD161" s="25">
        <f ref="BD161" si="419" t="shared">AT160</f>
        <v>8.3980141975722851E-5</v>
      </c>
      <c r="BE161" s="39">
        <f ref="BE161" si="420" t="shared">IF(AS160&lt;0,1,0)</f>
        <v>1</v>
      </c>
      <c r="BF161" t="str">
        <f si="407" t="shared"/>
        <v/>
      </c>
      <c r="BG161" t="str">
        <f si="296" t="shared"/>
        <v/>
      </c>
      <c r="BH161" t="str">
        <f si="297" t="shared"/>
        <v/>
      </c>
      <c r="BI161" t="str">
        <f si="304" t="shared"/>
        <v/>
      </c>
      <c r="BJ161">
        <f si="298" t="shared"/>
        <v>1</v>
      </c>
      <c r="BK161" s="25">
        <f ref="BK161" si="421" t="shared">IF(MAX(BF161:BJ161)=0,"",MAX(BF161:BJ161)*AS161)</f>
        <v>1.7736847943323668E-3</v>
      </c>
    </row>
    <row r="162" spans="1:63">
      <c r="A162" s="1">
        <v>42738</v>
      </c>
      <c r="B162" s="41">
        <f si="306" t="shared"/>
        <v>2</v>
      </c>
      <c r="C162">
        <v>3105.31</v>
      </c>
      <c r="D162">
        <v>3109.36</v>
      </c>
      <c r="E162">
        <v>3107.92</v>
      </c>
      <c r="F162">
        <v>3108.36</v>
      </c>
      <c r="G162">
        <v>3125.56</v>
      </c>
      <c r="H162">
        <v>3133.62</v>
      </c>
      <c r="I162">
        <v>3105.31</v>
      </c>
      <c r="J162">
        <v>1033</v>
      </c>
      <c r="K162">
        <v>930</v>
      </c>
      <c r="L162">
        <v>3125.56</v>
      </c>
      <c r="M162">
        <v>3126.05</v>
      </c>
      <c r="N162">
        <v>3135.92</v>
      </c>
      <c r="O162">
        <v>3136.46</v>
      </c>
      <c r="P162">
        <v>3125.21</v>
      </c>
      <c r="Q162" s="39">
        <v>1300</v>
      </c>
      <c r="R162" s="39">
        <v>1305</v>
      </c>
      <c r="S162">
        <f si="374" t="shared"/>
        <v>3145.5674999999997</v>
      </c>
      <c r="T162" t="str">
        <f si="373" t="shared"/>
        <v>熊</v>
      </c>
      <c r="U162">
        <f si="348" t="shared"/>
        <v>3136.46</v>
      </c>
      <c r="V162">
        <f si="349" t="shared"/>
        <v>3105.31</v>
      </c>
      <c r="W162" s="40">
        <f si="415" t="shared"/>
        <v>9.981226033364576E-3</v>
      </c>
      <c r="X162">
        <f si="264" t="shared"/>
        <v>1300</v>
      </c>
      <c r="Y162">
        <f si="265" t="shared"/>
        <v>930</v>
      </c>
      <c r="AA162" s="25">
        <f si="266" t="shared"/>
        <v>1.0031204614032122E-2</v>
      </c>
      <c r="AB162" s="25">
        <f si="286" t="shared"/>
        <v>5.3793315786758379E-4</v>
      </c>
      <c r="AC162" s="25">
        <f si="287" t="shared"/>
        <v>-1.7218344594366274E-4</v>
      </c>
      <c r="AD162" s="25">
        <f si="288" t="shared"/>
        <v>9.8090425874208711E-3</v>
      </c>
      <c r="AE162" s="25">
        <f si="289" t="shared"/>
        <v>9.981226033364576E-3</v>
      </c>
      <c r="AF162" s="25">
        <f si="290" t="shared"/>
        <v>0</v>
      </c>
      <c r="AG162" s="25">
        <f si="267" t="shared"/>
        <v>9.8090425874208711E-3</v>
      </c>
      <c r="AH162" s="25">
        <f si="291" t="shared"/>
        <v>1.0346975745288672E-2</v>
      </c>
      <c r="AI162" s="25">
        <f si="268" t="shared"/>
        <v>1.3033678613134018E-3</v>
      </c>
      <c r="AJ162" s="25">
        <f si="269" t="shared"/>
        <v>8.401427771128349E-4</v>
      </c>
      <c r="AK162" s="25">
        <f si="270" t="shared"/>
        <v>9.8170654217310648E-4</v>
      </c>
      <c r="AL162" s="25">
        <f si="271" t="shared"/>
        <v>6.499917762694739E-3</v>
      </c>
      <c r="AM162" s="25">
        <f si="272" t="shared"/>
        <v>9.0753364133861428E-3</v>
      </c>
      <c r="AN162" s="25">
        <f ref="AN162" si="422" t="shared">LN(O162/P162)</f>
        <v>3.5932944740866739E-3</v>
      </c>
      <c r="AO162" s="25">
        <f si="274" t="shared"/>
        <v>0</v>
      </c>
      <c r="AP162" s="40">
        <f si="293" t="shared"/>
        <v>0</v>
      </c>
      <c r="AQ162" s="40">
        <f si="294" t="shared"/>
        <v>-5.898975626987199E-2</v>
      </c>
      <c r="AR162" s="25">
        <f si="275" t="shared"/>
        <v>1.5675961904320946E-4</v>
      </c>
      <c r="AS162" s="25">
        <f si="276" t="shared"/>
        <v>3.3091248247262917E-3</v>
      </c>
      <c r="AT162" s="25">
        <f si="277" t="shared"/>
        <v>9.8090425874208711E-3</v>
      </c>
      <c r="AU162" s="28">
        <f si="278" t="shared"/>
        <v>0.71529494878135069</v>
      </c>
      <c r="AV162" s="28">
        <f si="279" t="shared"/>
        <v>0.95200000000000329</v>
      </c>
      <c r="AW162" s="40">
        <f si="280" t="shared"/>
        <v>0.98266452648475244</v>
      </c>
      <c r="AX162" s="25">
        <f si="281" t="shared"/>
        <v>9.8090425874208711E-3</v>
      </c>
      <c r="AY162" s="28">
        <f si="282" t="shared"/>
        <v>0.33258426966292448</v>
      </c>
      <c r="AZ162" s="25">
        <f si="283" t="shared"/>
        <v>6.499917762694739E-3</v>
      </c>
      <c r="BA162" s="25">
        <f si="284" t="shared"/>
        <v>3.4211110281430488E-3</v>
      </c>
      <c r="BB162" s="25">
        <f ref="BB162" si="423" t="shared">AW161</f>
        <v>0.72413793103447366</v>
      </c>
      <c r="BC162" s="25">
        <f ref="BC162" si="424" t="shared">AS161</f>
        <v>1.7736847943323668E-3</v>
      </c>
      <c r="BD162" s="25">
        <f ref="BD162" si="425" t="shared">AT161</f>
        <v>2.0319375865118306E-3</v>
      </c>
      <c r="BE162" s="39">
        <f ref="BE162" si="426" t="shared">IF(AS161&lt;0,1,0)</f>
        <v>0</v>
      </c>
      <c r="BF162">
        <f si="407" t="shared"/>
        <v>1</v>
      </c>
      <c r="BG162">
        <f si="296" t="shared"/>
        <v>1</v>
      </c>
      <c r="BH162" t="str">
        <f si="297" t="shared"/>
        <v/>
      </c>
      <c r="BI162" t="str">
        <f si="304" t="shared"/>
        <v/>
      </c>
      <c r="BJ162" t="str">
        <f si="298" t="shared"/>
        <v/>
      </c>
      <c r="BK162" s="25">
        <f ref="BK162" si="427" t="shared">IF(MAX(BF162:BJ162)=0,"",MAX(BF162:BJ162)*AS162)</f>
        <v>3.3091248247262917E-3</v>
      </c>
    </row>
    <row r="163" spans="1:63">
      <c r="A163" s="1">
        <v>42739</v>
      </c>
      <c r="B163" s="41">
        <f si="306" t="shared"/>
        <v>3</v>
      </c>
      <c r="C163">
        <v>3133.79</v>
      </c>
      <c r="D163">
        <v>3130.77</v>
      </c>
      <c r="E163">
        <v>3133.05</v>
      </c>
      <c r="F163">
        <v>3134.88</v>
      </c>
      <c r="G163">
        <v>3148.29</v>
      </c>
      <c r="H163">
        <v>3148.6</v>
      </c>
      <c r="I163">
        <v>3130.11</v>
      </c>
      <c r="J163">
        <v>1130</v>
      </c>
      <c r="K163">
        <v>932</v>
      </c>
      <c r="L163">
        <v>3148.29</v>
      </c>
      <c r="M163">
        <v>3149.54</v>
      </c>
      <c r="N163">
        <v>3158.79</v>
      </c>
      <c r="O163">
        <v>3160.02</v>
      </c>
      <c r="P163">
        <v>3147.86</v>
      </c>
      <c r="Q163" s="39">
        <v>1407</v>
      </c>
      <c r="R163" s="39">
        <v>1300</v>
      </c>
      <c r="S163">
        <f si="374" t="shared"/>
        <v>3142.1279999999992</v>
      </c>
      <c r="T163" t="str">
        <f si="373" t="shared"/>
        <v>熊</v>
      </c>
      <c r="U163">
        <f si="348" t="shared"/>
        <v>3160.02</v>
      </c>
      <c r="V163">
        <f si="349" t="shared"/>
        <v>3130.11</v>
      </c>
      <c r="W163" s="40">
        <f si="415" t="shared"/>
        <v>9.5102089882138537E-3</v>
      </c>
      <c r="X163">
        <f si="264" t="shared"/>
        <v>1407</v>
      </c>
      <c r="Y163">
        <f si="265" t="shared"/>
        <v>932</v>
      </c>
      <c r="AA163" s="25">
        <f si="266" t="shared"/>
        <v>9.5443536420755232E-3</v>
      </c>
      <c r="AB163" s="25">
        <f si="286" t="shared"/>
        <v>-6.7945728971356364E-4</v>
      </c>
      <c r="AC163" s="25">
        <f si="287" t="shared"/>
        <v>-3.8931381558727742E-4</v>
      </c>
      <c r="AD163" s="25">
        <f si="288" t="shared"/>
        <v>9.1208951726266044E-3</v>
      </c>
      <c r="AE163" s="25">
        <f si="289" t="shared"/>
        <v>8.3352220237405683E-3</v>
      </c>
      <c r="AF163" s="25">
        <f si="290" t="shared"/>
        <v>-1.1749869644733255E-3</v>
      </c>
      <c r="AG163" s="25">
        <f si="267" t="shared"/>
        <v>7.9459082081533104E-3</v>
      </c>
      <c r="AH163" s="25">
        <f si="291" t="shared"/>
        <v>7.2664509184398171E-3</v>
      </c>
      <c r="AI163" s="25">
        <f si="268" t="shared"/>
        <v>-9.6415398174733733E-4</v>
      </c>
      <c r="AJ163" s="25">
        <f si="269" t="shared"/>
        <v>-2.3616368167660574E-4</v>
      </c>
      <c r="AK163" s="25">
        <f si="270" t="shared"/>
        <v>3.4776117134420372E-4</v>
      </c>
      <c r="AL163" s="25">
        <f si="271" t="shared"/>
        <v>4.6163136254229681E-3</v>
      </c>
      <c r="AM163" s="25">
        <f si="272" t="shared"/>
        <v>5.889761893889448E-3</v>
      </c>
      <c r="AN163" s="25">
        <f ref="AN163" si="428" t="shared">LN(O163/P163)</f>
        <v>3.8554998075656485E-3</v>
      </c>
      <c r="AO163" s="25">
        <f si="274" t="shared"/>
        <v>0</v>
      </c>
      <c r="AP163" s="40">
        <f si="293" t="shared"/>
        <v>0.19902650081124282</v>
      </c>
      <c r="AQ163" s="40">
        <f si="294" t="shared"/>
        <v>0.31422390481341339</v>
      </c>
      <c r="AR163" s="25">
        <f si="275" t="shared"/>
        <v>3.9696213343783305E-4</v>
      </c>
      <c r="AS163" s="25">
        <f si="276" t="shared"/>
        <v>3.3295945827303041E-3</v>
      </c>
      <c r="AT163" s="25">
        <f si="277" t="shared"/>
        <v>7.9459082081533104E-3</v>
      </c>
      <c r="AU163" s="28">
        <f si="278" t="shared"/>
        <v>0.98323418063818557</v>
      </c>
      <c r="AV163" s="28">
        <f si="279" t="shared"/>
        <v>0.89884868421052366</v>
      </c>
      <c r="AW163" s="40">
        <f si="280" t="shared"/>
        <v>0.95887662988966815</v>
      </c>
      <c r="AX163" s="25">
        <f si="281" t="shared"/>
        <v>7.9459082081533104E-3</v>
      </c>
      <c r="AY163" s="28">
        <f si="282" t="shared"/>
        <v>0.35105315947843702</v>
      </c>
      <c r="AZ163" s="25">
        <f si="283" t="shared"/>
        <v>5.7913005898964269E-3</v>
      </c>
      <c r="BA163" s="25">
        <f si="284" t="shared"/>
        <v>3.4661859919782535E-3</v>
      </c>
      <c r="BB163" s="25">
        <f ref="BB163" si="429" t="shared">AW162</f>
        <v>0.98266452648475244</v>
      </c>
      <c r="BC163" s="25">
        <f ref="BC163" si="430" t="shared">AS162</f>
        <v>3.3091248247262917E-3</v>
      </c>
      <c r="BD163" s="25">
        <f ref="BD163" si="431" t="shared">AT162</f>
        <v>9.8090425874208711E-3</v>
      </c>
      <c r="BE163" s="39">
        <f ref="BE163" si="432" t="shared">IF(AS162&lt;0,1,0)</f>
        <v>0</v>
      </c>
      <c r="BF163" t="str">
        <f si="407" t="shared"/>
        <v/>
      </c>
      <c r="BG163" t="str">
        <f si="296" t="shared"/>
        <v/>
      </c>
      <c r="BH163">
        <f si="297" t="shared"/>
        <v>0</v>
      </c>
      <c r="BI163" t="str">
        <f si="304" t="shared"/>
        <v/>
      </c>
      <c r="BJ163" t="str">
        <f si="298" t="shared"/>
        <v/>
      </c>
      <c r="BK163" s="25" t="str">
        <f ref="BK163" si="433" t="shared">IF(MAX(BF163:BJ163)=0,"",MAX(BF163:BJ163)*AS163)</f>
        <v/>
      </c>
    </row>
    <row r="164" spans="1:63">
      <c r="A164" s="1">
        <v>42740</v>
      </c>
      <c r="B164" s="41">
        <f si="306" t="shared"/>
        <v>4</v>
      </c>
      <c r="C164">
        <v>3157.91</v>
      </c>
      <c r="D164">
        <v>3155.75</v>
      </c>
      <c r="E164">
        <v>3155.74</v>
      </c>
      <c r="F164">
        <v>3160.9</v>
      </c>
      <c r="G164">
        <v>3162.37</v>
      </c>
      <c r="H164">
        <v>3165.95</v>
      </c>
      <c r="I164">
        <v>3154.28</v>
      </c>
      <c r="J164">
        <v>1027</v>
      </c>
      <c r="K164">
        <v>933</v>
      </c>
      <c r="L164">
        <v>3161.89</v>
      </c>
      <c r="M164">
        <v>3161.01</v>
      </c>
      <c r="N164">
        <v>3165.41</v>
      </c>
      <c r="O164">
        <v>3168.15</v>
      </c>
      <c r="P164">
        <v>3156.63</v>
      </c>
      <c r="Q164" s="39">
        <v>1411</v>
      </c>
      <c r="R164">
        <v>1323</v>
      </c>
      <c r="S164">
        <f si="374" t="shared"/>
        <v>3140.0849999999996</v>
      </c>
      <c r="T164" t="str">
        <f si="373" t="shared"/>
        <v>牛</v>
      </c>
      <c r="U164">
        <f si="348" t="shared"/>
        <v>3168.15</v>
      </c>
      <c r="V164">
        <f si="349" t="shared"/>
        <v>3154.28</v>
      </c>
      <c r="W164" s="40">
        <f ref="W164:W165" si="434" t="shared">LN(U164/V164)</f>
        <v>4.3875605583863263E-3</v>
      </c>
      <c r="X164">
        <f si="264" t="shared"/>
        <v>1411</v>
      </c>
      <c r="Y164">
        <f si="265" t="shared"/>
        <v>933</v>
      </c>
      <c r="AA164" s="25">
        <f si="266" t="shared"/>
        <v>4.3921454379636819E-3</v>
      </c>
      <c r="AB164" s="25">
        <f si="286" t="shared"/>
        <v>-2.7862649981582504E-4</v>
      </c>
      <c r="AC164" s="25">
        <f si="287" t="shared"/>
        <v>-8.6523224566802169E-4</v>
      </c>
      <c r="AD164" s="25">
        <f si="288" t="shared"/>
        <v>3.522328312718198E-3</v>
      </c>
      <c r="AE164" s="25">
        <f si="289" t="shared"/>
        <v>3.237404938810889E-3</v>
      </c>
      <c r="AF164" s="25">
        <f si="290" t="shared"/>
        <v>-1.1501556195754896E-3</v>
      </c>
      <c r="AG164" s="25">
        <f si="267" t="shared"/>
        <v>2.3721726931427386E-3</v>
      </c>
      <c r="AH164" s="25">
        <f si="291" t="shared"/>
        <v>2.0935461933269946E-3</v>
      </c>
      <c r="AI164" s="25">
        <f si="268" t="shared"/>
        <v>-6.8423072647906069E-4</v>
      </c>
      <c r="AJ164" s="25">
        <f si="269" t="shared"/>
        <v>-6.8739955032261809E-4</v>
      </c>
      <c r="AK164" s="25">
        <f si="270" t="shared"/>
        <v>9.4638079738533596E-4</v>
      </c>
      <c r="AL164" s="25">
        <f si="271" t="shared"/>
        <v>1.4113301120537694E-3</v>
      </c>
      <c r="AM164" s="25">
        <f si="272" t="shared"/>
        <v>3.6929077778914679E-3</v>
      </c>
      <c r="AN164" s="25">
        <f ref="AN164:AN165" si="435" t="shared">LN(O164/P164)</f>
        <v>3.6428184820083841E-3</v>
      </c>
      <c r="AO164" s="25">
        <f si="274" t="shared"/>
        <v>-1.5179641599862671E-4</v>
      </c>
      <c r="AP164" s="40">
        <f si="293" t="shared"/>
        <v>0.31105398457581607</v>
      </c>
      <c r="AQ164" s="40">
        <f si="294" t="shared"/>
        <v>0.38646101113966674</v>
      </c>
      <c r="AR164" s="25">
        <f si="275" t="shared"/>
        <v>-2.7835328905455813E-4</v>
      </c>
      <c r="AS164" s="25">
        <f si="276" t="shared"/>
        <v>1.1126389970876856E-3</v>
      </c>
      <c r="AT164" s="25">
        <f si="277" t="shared"/>
        <v>2.3721726931427386E-3</v>
      </c>
      <c r="AU164" s="28">
        <f si="278" t="shared"/>
        <v>0.69323050556983334</v>
      </c>
      <c r="AV164" s="28">
        <f si="279" t="shared"/>
        <v>0.76215277777775692</v>
      </c>
      <c r="AW164" s="40">
        <f si="280" t="shared"/>
        <v>0.80245133381396838</v>
      </c>
      <c r="AX164" s="25">
        <f si="281" t="shared"/>
        <v>2.3721726931427386E-3</v>
      </c>
      <c r="AY164" s="28">
        <f si="282" t="shared"/>
        <v>0.25378514780101008</v>
      </c>
      <c r="AZ164" s="25">
        <f si="283" t="shared"/>
        <v>2.5614857316291857E-3</v>
      </c>
      <c r="BA164" s="25">
        <f si="284" t="shared"/>
        <v>2.7775862363403972E-3</v>
      </c>
      <c r="BB164" s="25">
        <f ref="BB164:BB165" si="436" t="shared">AW163</f>
        <v>0.95887662988966815</v>
      </c>
      <c r="BC164" s="25">
        <f ref="BC164:BC165" si="437" t="shared">AS163</f>
        <v>3.3295945827303041E-3</v>
      </c>
      <c r="BD164" s="25">
        <f ref="BD164:BD165" si="438" t="shared">AT163</f>
        <v>7.9459082081533104E-3</v>
      </c>
      <c r="BE164" s="39">
        <f ref="BE164:BE165" si="439" t="shared">IF(AS163&lt;0,1,0)</f>
        <v>0</v>
      </c>
      <c r="BF164" t="str">
        <f si="407" t="shared"/>
        <v/>
      </c>
      <c r="BG164" t="str">
        <f si="296" t="shared"/>
        <v/>
      </c>
      <c r="BH164" t="str">
        <f si="297" t="shared"/>
        <v/>
      </c>
      <c r="BI164">
        <f si="304" t="shared"/>
        <v>-0.5</v>
      </c>
      <c r="BJ164" t="str">
        <f si="298" t="shared"/>
        <v/>
      </c>
      <c r="BK164" s="25">
        <f ref="BK164:BK165" si="440" t="shared">IF(MAX(BF164:BJ164)=0,"",MAX(BF164:BJ164)*AS164)</f>
        <v>-5.5631949854384282E-4</v>
      </c>
    </row>
    <row r="165" spans="1:63">
      <c r="A165" s="1">
        <v>42741</v>
      </c>
      <c r="B165" s="41">
        <f si="306" t="shared"/>
        <v>5</v>
      </c>
      <c r="C165">
        <v>3163.77</v>
      </c>
      <c r="D165">
        <v>3162.98</v>
      </c>
      <c r="E165">
        <v>3164.64</v>
      </c>
      <c r="F165">
        <v>3166.8</v>
      </c>
      <c r="G165">
        <v>3161.77</v>
      </c>
      <c r="H165">
        <v>3172.03</v>
      </c>
      <c r="I165">
        <v>3159.06</v>
      </c>
      <c r="J165">
        <v>1007</v>
      </c>
      <c r="K165">
        <v>1035</v>
      </c>
      <c r="L165">
        <v>3161.77</v>
      </c>
      <c r="M165">
        <v>3159.35</v>
      </c>
      <c r="N165">
        <v>3154.32</v>
      </c>
      <c r="O165">
        <v>3163.7</v>
      </c>
      <c r="P165">
        <v>3153.02</v>
      </c>
      <c r="Q165">
        <v>1415</v>
      </c>
      <c r="R165">
        <v>1338</v>
      </c>
      <c r="S165">
        <f si="374" t="shared"/>
        <v>3137.2434999999996</v>
      </c>
      <c r="T165" t="str">
        <f si="373" t="shared"/>
        <v>牛</v>
      </c>
      <c r="U165">
        <f si="348" t="shared"/>
        <v>3172.03</v>
      </c>
      <c r="V165">
        <f si="349" t="shared"/>
        <v>3153.02</v>
      </c>
      <c r="W165" s="40">
        <f si="434" t="shared"/>
        <v>6.0110377751912379E-3</v>
      </c>
      <c r="X165">
        <f si="264" t="shared"/>
        <v>1007</v>
      </c>
      <c r="Y165">
        <f si="265" t="shared"/>
        <v>1338</v>
      </c>
      <c r="AA165" s="25">
        <f si="266" t="shared"/>
        <v>6.008654232134516E-3</v>
      </c>
      <c r="AB165" s="25">
        <f si="286" t="shared"/>
        <v>-5.1823460122924067E-4</v>
      </c>
      <c r="AC165" s="25">
        <f si="287" t="shared"/>
        <v>-5.5988196235113507E-3</v>
      </c>
      <c r="AD165" s="25">
        <f si="288" t="shared"/>
        <v>4.1221815167987054E-4</v>
      </c>
      <c r="AE165" s="25">
        <f si="289" t="shared"/>
        <v>2.6074070140103055E-3</v>
      </c>
      <c r="AF165" s="25">
        <f si="290" t="shared"/>
        <v>-3.4036307611810665E-3</v>
      </c>
      <c r="AG165" s="25">
        <f si="267" t="shared"/>
        <v>-2.9914126095010717E-3</v>
      </c>
      <c r="AH165" s="25">
        <f si="291" t="shared"/>
        <v>-3.509647210730325E-3</v>
      </c>
      <c r="AI165" s="25">
        <f si="268" t="shared"/>
        <v>-2.4973327667629828E-4</v>
      </c>
      <c r="AJ165" s="25">
        <f si="269" t="shared"/>
        <v>2.7495058173561583E-4</v>
      </c>
      <c r="AK165" s="25">
        <f si="270" t="shared"/>
        <v>9.5725984591527263E-4</v>
      </c>
      <c r="AL165" s="25">
        <f si="271" t="shared"/>
        <v>-6.323571004675548E-4</v>
      </c>
      <c r="AM165" s="25">
        <f si="272" t="shared"/>
        <v>4.0972464913333253E-3</v>
      </c>
      <c r="AN165" s="25">
        <f si="435" t="shared"/>
        <v>3.3815050142387065E-3</v>
      </c>
      <c r="AO165" s="25">
        <f si="274" t="shared"/>
        <v>0</v>
      </c>
      <c r="AP165" s="40">
        <f si="293" t="shared"/>
        <v>0.36314572089436731</v>
      </c>
      <c r="AQ165" s="40">
        <f si="294" t="shared"/>
        <v>0.4895913646877243</v>
      </c>
      <c r="AR165" s="25">
        <f si="275" t="shared"/>
        <v>-7.6568713083523428E-4</v>
      </c>
      <c r="AS165" s="25">
        <f si="276" t="shared"/>
        <v>-2.3590555090335532E-3</v>
      </c>
      <c r="AT165" s="25">
        <f si="277" t="shared"/>
        <v>-2.9914126095010717E-3</v>
      </c>
      <c r="AU165" s="28">
        <f si="278" t="shared"/>
        <v>0.20894371626831018</v>
      </c>
      <c r="AV165" s="28">
        <f si="279" t="shared"/>
        <v>0.12172284644196646</v>
      </c>
      <c r="AW165" s="40">
        <f si="280" t="shared"/>
        <v>6.8385060494485381E-2</v>
      </c>
      <c r="AX165" s="25">
        <f si="281" t="shared"/>
        <v>-2.9914126095010717E-3</v>
      </c>
      <c r="AY165" s="28">
        <f si="282" t="shared"/>
        <v>-0.39189900052602483</v>
      </c>
      <c r="AZ165" s="25">
        <f si="283" t="shared"/>
        <v>8.5748237685542514E-4</v>
      </c>
      <c r="BA165" s="25">
        <f si="284" t="shared"/>
        <v>4.1221815167987054E-4</v>
      </c>
      <c r="BB165" s="25">
        <f si="436" t="shared"/>
        <v>0.80245133381396838</v>
      </c>
      <c r="BC165" s="25">
        <f si="437" t="shared"/>
        <v>1.1126389970876856E-3</v>
      </c>
      <c r="BD165" s="25">
        <f si="438" t="shared"/>
        <v>2.3721726931427386E-3</v>
      </c>
      <c r="BE165" s="39">
        <f si="439" t="shared"/>
        <v>0</v>
      </c>
      <c r="BF165" t="str">
        <f si="407" t="shared"/>
        <v/>
      </c>
      <c r="BG165" t="str">
        <f si="296" t="shared"/>
        <v/>
      </c>
      <c r="BH165" t="str">
        <f si="297" t="shared"/>
        <v/>
      </c>
      <c r="BI165" t="str">
        <f si="304" t="shared"/>
        <v/>
      </c>
      <c r="BJ165">
        <f si="298" t="shared"/>
        <v>0</v>
      </c>
      <c r="BK165" s="25" t="str">
        <f si="440" t="shared"/>
        <v/>
      </c>
    </row>
    <row r="166" spans="1:63">
      <c r="A166" s="1">
        <v>42744</v>
      </c>
      <c r="B166" s="41">
        <f si="306" t="shared"/>
        <v>1</v>
      </c>
      <c r="C166">
        <f>M$3</f>
        <v>0</v>
      </c>
      <c r="D166" t="e">
        <f>HLOOKUP(931,$1:$3,3,0)</f>
        <v>#N/A</v>
      </c>
      <c r="E166" t="e">
        <f>HLOOKUP(935,$1:$3,3,0)</f>
        <v>#N/A</v>
      </c>
      <c r="F166" t="e">
        <f>HLOOKUP(940,$1:$3,3,0)</f>
        <v>#N/A</v>
      </c>
      <c r="G166" t="e">
        <f>HLOOKUP(1130,$1:$3,3,0)</f>
        <v>#N/A</v>
      </c>
      <c r="H166">
        <f>MAX($N$3:$ED$3)</f>
        <v>0</v>
      </c>
      <c r="I166">
        <f>MIN($N$3:$ED$3)</f>
        <v>0</v>
      </c>
      <c r="J166" t="e">
        <f>INDEX($N$1:$ED$1,1,MATCH(H166,$N$3:$ED$3,0))</f>
        <v>#N/A</v>
      </c>
      <c r="K166" t="e">
        <f>INDEX($N$1:$ED$1,1,MATCH(I166,$N$3:$ED$3,0))</f>
        <v>#N/A</v>
      </c>
      <c r="L166" t="e">
        <f>HLOOKUP(1300,$1:$3,3,0)</f>
        <v>#N/A</v>
      </c>
      <c r="M166" t="e">
        <f>HLOOKUP(1310,$1:$3,3,0)</f>
        <v>#N/A</v>
      </c>
      <c r="N166">
        <v>3171.24</v>
      </c>
      <c r="O166">
        <f>MAX($FH$3:$JY$3)</f>
        <v>0</v>
      </c>
      <c r="P166">
        <f>MIN($FH$3:$JY$3)</f>
        <v>0</v>
      </c>
      <c r="Q166" t="e">
        <f>INDEX($FH$1:$JY$1,1,MATCH(O166,$FH$3:$JY$3,0))</f>
        <v>#N/A</v>
      </c>
      <c r="R166" t="e">
        <f>INDEX($FH$1:$JY$1,1,MATCH(P166,$FH$3:$JY$3,0))</f>
        <v>#N/A</v>
      </c>
      <c r="S166">
        <f si="374" t="shared"/>
        <v>3134.1914999999999</v>
      </c>
      <c r="T166" t="str">
        <f si="373" t="shared"/>
        <v>牛</v>
      </c>
      <c r="U166">
        <f si="348" t="shared"/>
        <v>0</v>
      </c>
      <c r="V166">
        <f si="349" t="shared"/>
        <v>0</v>
      </c>
      <c r="W166" s="40" t="e">
        <f ref="W166" si="441" t="shared">LN(U166/V166)</f>
        <v>#DIV/0!</v>
      </c>
      <c r="X166" t="e">
        <f si="264" t="shared"/>
        <v>#N/A</v>
      </c>
      <c r="Y166" t="e">
        <f si="265" t="shared"/>
        <v>#N/A</v>
      </c>
      <c r="AA166" s="25" t="e">
        <f si="266" t="shared"/>
        <v>#DIV/0!</v>
      </c>
      <c r="AB166" s="25" t="e">
        <f si="286" t="shared"/>
        <v>#NUM!</v>
      </c>
      <c r="AC166" s="25" t="e">
        <f si="287" t="shared"/>
        <v>#DIV/0!</v>
      </c>
      <c r="AD166" s="25" t="e">
        <f si="288" t="shared"/>
        <v>#DIV/0!</v>
      </c>
      <c r="AE166" s="25" t="e">
        <f si="289" t="shared"/>
        <v>#DIV/0!</v>
      </c>
      <c r="AF166" s="25" t="e">
        <f si="290" t="shared"/>
        <v>#DIV/0!</v>
      </c>
      <c r="AG166" s="25" t="e">
        <f si="267" t="shared"/>
        <v>#DIV/0!</v>
      </c>
      <c r="AH166" s="25">
        <f si="291" t="shared"/>
        <v>5.3497367359517682E-3</v>
      </c>
      <c r="AI166" s="25" t="e">
        <f si="268" t="shared"/>
        <v>#N/A</v>
      </c>
      <c r="AJ166" s="25" t="e">
        <f si="269" t="shared"/>
        <v>#N/A</v>
      </c>
      <c r="AK166" s="25" t="e">
        <f si="270" t="shared"/>
        <v>#N/A</v>
      </c>
      <c r="AL166" s="25" t="e">
        <f si="271" t="shared"/>
        <v>#N/A</v>
      </c>
      <c r="AM166" s="25" t="e">
        <f si="272" t="shared"/>
        <v>#DIV/0!</v>
      </c>
      <c r="AN166" s="25" t="e">
        <f ref="AN166" si="442" t="shared">LN(O166/P166)</f>
        <v>#DIV/0!</v>
      </c>
      <c r="AO166" s="25" t="e">
        <f si="274" t="shared"/>
        <v>#N/A</v>
      </c>
      <c r="AP166" s="40" t="e">
        <f si="293" t="shared"/>
        <v>#DIV/0!</v>
      </c>
      <c r="AQ166" s="40" t="e">
        <f si="294" t="shared"/>
        <v>#DIV/0!</v>
      </c>
      <c r="AR166" s="25" t="e">
        <f si="275" t="shared"/>
        <v>#N/A</v>
      </c>
      <c r="AS166" s="25" t="e">
        <f si="276" t="shared"/>
        <v>#N/A</v>
      </c>
      <c r="AT166" s="25" t="e">
        <f si="277" t="shared"/>
        <v>#DIV/0!</v>
      </c>
      <c r="AU166" s="28" t="e">
        <f si="278" t="shared"/>
        <v>#N/A</v>
      </c>
      <c r="AV166" s="28" t="e">
        <f si="279" t="shared"/>
        <v>#DIV/0!</v>
      </c>
      <c r="AW166" s="40" t="e">
        <f si="280" t="shared"/>
        <v>#DIV/0!</v>
      </c>
      <c r="AX166" s="25" t="e">
        <f si="281" t="shared"/>
        <v>#DIV/0!</v>
      </c>
      <c r="AY166" s="28" t="e">
        <f si="282" t="shared"/>
        <v>#N/A</v>
      </c>
      <c r="AZ166" s="25" t="e">
        <f si="283" t="shared"/>
        <v>#N/A</v>
      </c>
      <c r="BA166" s="25" t="e">
        <f si="284" t="shared"/>
        <v>#DIV/0!</v>
      </c>
      <c r="BB166" s="25">
        <f ref="BB166" si="443" t="shared">AW165</f>
        <v>6.8385060494485381E-2</v>
      </c>
      <c r="BC166" s="25">
        <f ref="BC166" si="444" t="shared">AS165</f>
        <v>-2.3590555090335532E-3</v>
      </c>
      <c r="BD166" s="25">
        <f ref="BD166" si="445" t="shared">AT165</f>
        <v>-2.9914126095010717E-3</v>
      </c>
      <c r="BE166" s="39">
        <f ref="BE166" si="446" t="shared">IF(AS165&lt;0,1,0)</f>
        <v>1</v>
      </c>
      <c r="BF166" t="str">
        <f si="407" t="shared"/>
        <v/>
      </c>
      <c r="BG166" t="str">
        <f si="296" t="shared"/>
        <v/>
      </c>
      <c r="BH166" t="str">
        <f si="297" t="shared"/>
        <v/>
      </c>
      <c r="BI166" t="str">
        <f si="304" t="shared"/>
        <v/>
      </c>
      <c r="BJ166" t="str">
        <f si="298" t="shared"/>
        <v/>
      </c>
      <c r="BK166" s="25" t="str">
        <f ref="BK166" si="447" t="shared">IF(MAX(BF166:BJ166)=0,"",MAX(BF166:BJ166)*AS166)</f>
        <v/>
      </c>
    </row>
    <row r="167" spans="1:63">
      <c r="A167" s="1">
        <v>42745</v>
      </c>
      <c r="B167" s="41">
        <f si="306" t="shared"/>
        <v>2</v>
      </c>
      <c r="C167">
        <v>3167.57</v>
      </c>
      <c r="D167">
        <v>3165.9</v>
      </c>
      <c r="E167">
        <v>3167.71</v>
      </c>
      <c r="F167">
        <v>3164.29</v>
      </c>
      <c r="G167">
        <v>3169.17</v>
      </c>
      <c r="H167">
        <v>3170.05</v>
      </c>
      <c r="I167">
        <v>3157.33</v>
      </c>
      <c r="J167">
        <v>950</v>
      </c>
      <c r="K167">
        <v>1022</v>
      </c>
      <c r="L167">
        <v>3169.56</v>
      </c>
      <c r="M167">
        <v>3169.17</v>
      </c>
      <c r="N167">
        <v>3161.67</v>
      </c>
      <c r="O167">
        <v>3174.58</v>
      </c>
      <c r="P167">
        <v>3160.25</v>
      </c>
      <c r="Q167">
        <v>1409</v>
      </c>
      <c r="R167">
        <v>1440</v>
      </c>
      <c r="S167">
        <f>AVERAGE($N147:$N166)</f>
        <v>3131.1094999999996</v>
      </c>
      <c r="T167" t="str">
        <f si="373" t="shared"/>
        <v>牛</v>
      </c>
      <c r="U167">
        <f si="348" t="shared"/>
        <v>3174.58</v>
      </c>
      <c r="V167">
        <f si="349" t="shared"/>
        <v>3157.33</v>
      </c>
      <c r="W167" s="40">
        <f ref="W167" si="448" t="shared">LN(U167/V167)</f>
        <v>5.4486064001191738E-3</v>
      </c>
      <c r="X167">
        <f si="264" t="shared"/>
        <v>1409</v>
      </c>
      <c r="Y167">
        <f si="265" t="shared"/>
        <v>1022</v>
      </c>
      <c r="AA167" s="25">
        <f si="266" t="shared"/>
        <v>5.4458149306881925E-3</v>
      </c>
      <c r="AB167" s="25">
        <f si="286" t="shared"/>
        <v>-1.1579461791954642E-3</v>
      </c>
      <c r="AC167" s="25">
        <f si="287" t="shared"/>
        <v>-4.0749711152894968E-3</v>
      </c>
      <c r="AD167" s="25">
        <f si="288" t="shared"/>
        <v>1.3736352848298084E-3</v>
      </c>
      <c r="AE167" s="25">
        <f si="289" t="shared"/>
        <v>2.2106077133770634E-3</v>
      </c>
      <c r="AF167" s="25">
        <f si="290" t="shared"/>
        <v>-3.2379986867421546E-3</v>
      </c>
      <c r="AG167" s="25">
        <f si="267" t="shared"/>
        <v>-1.8643634019124269E-3</v>
      </c>
      <c r="AH167" s="25">
        <f si="291" t="shared"/>
        <v>-3.0223095811078705E-3</v>
      </c>
      <c r="AI167" s="25">
        <f si="268" t="shared"/>
        <v>-5.2735705346452111E-4</v>
      </c>
      <c r="AJ167" s="25">
        <f si="269" t="shared"/>
        <v>4.41969415787103E-5</v>
      </c>
      <c r="AK167" s="25">
        <f si="270" t="shared"/>
        <v>-1.0360305797617545E-3</v>
      </c>
      <c r="AL167" s="25">
        <f si="271" t="shared"/>
        <v>5.049915363426632E-4</v>
      </c>
      <c r="AM167" s="25">
        <f si="272" t="shared"/>
        <v>4.020626905721662E-3</v>
      </c>
      <c r="AN167" s="25">
        <f ref="AN167" si="449" t="shared">LN(O167/P167)</f>
        <v>4.5242017363288046E-3</v>
      </c>
      <c r="AO167" s="25">
        <f si="274" t="shared"/>
        <v>1.2305304074858368E-4</v>
      </c>
      <c r="AP167" s="40">
        <f si="293" t="shared"/>
        <v>0.80503144654088299</v>
      </c>
      <c r="AQ167" s="40">
        <f si="294" t="shared"/>
        <v>1.0935534591194636</v>
      </c>
      <c r="AR167" s="25">
        <f si="275" t="shared"/>
        <v>-1.2305304074849383E-4</v>
      </c>
      <c r="AS167" s="25">
        <f si="276" t="shared"/>
        <v>-2.4924079790036436E-3</v>
      </c>
      <c r="AT167" s="25">
        <f si="277" t="shared"/>
        <v>-1.8643634019124269E-3</v>
      </c>
      <c r="AU167" s="28">
        <f si="278" t="shared"/>
        <v>0.93081761006288588</v>
      </c>
      <c r="AV167" s="28">
        <f si="279" t="shared"/>
        <v>9.9092812281931605E-2</v>
      </c>
      <c r="AW167" s="40">
        <f si="280" t="shared"/>
        <v>0.25159420289855916</v>
      </c>
      <c r="AX167" s="25">
        <f si="281" t="shared"/>
        <v>-1.8643634019124269E-3</v>
      </c>
      <c r="AY167" s="28">
        <f si="282" t="shared"/>
        <v>-0.45739130434781872</v>
      </c>
      <c r="AZ167" s="25">
        <f si="283" t="shared"/>
        <v>3.742990223084889E-3</v>
      </c>
      <c r="BA167" s="25">
        <f si="284" t="shared"/>
        <v>4.4923062103943505E-4</v>
      </c>
      <c r="BB167" s="25" t="e">
        <f ref="BB167" si="450" t="shared">AW166</f>
        <v>#DIV/0!</v>
      </c>
      <c r="BC167" s="25" t="e">
        <f ref="BC167" si="451" t="shared">AS166</f>
        <v>#N/A</v>
      </c>
      <c r="BD167" s="25" t="e">
        <f ref="BD167" si="452" t="shared">AT166</f>
        <v>#DIV/0!</v>
      </c>
      <c r="BE167" s="39" t="e">
        <f ref="BE167" si="453" t="shared">IF(AS166&lt;0,1,0)</f>
        <v>#N/A</v>
      </c>
      <c r="BF167" t="e">
        <f si="407" t="shared"/>
        <v>#DIV/0!</v>
      </c>
      <c r="BG167" t="e">
        <f si="296" t="shared"/>
        <v>#DIV/0!</v>
      </c>
      <c r="BH167" t="str">
        <f si="297" t="shared"/>
        <v/>
      </c>
      <c r="BI167" t="str">
        <f si="304" t="shared"/>
        <v/>
      </c>
      <c r="BJ167" t="str">
        <f si="298" t="shared"/>
        <v/>
      </c>
      <c r="BK167" s="25" t="e">
        <f ref="BK167" si="454" t="shared">IF(MAX(BF167:BJ167)=0,"",MAX(BF167:BJ167)*AS167)</f>
        <v>#DIV/0!</v>
      </c>
    </row>
    <row r="168" spans="1:63">
      <c r="A168" s="1">
        <v>42746</v>
      </c>
      <c r="B168" s="41">
        <f si="306" t="shared"/>
        <v>3</v>
      </c>
      <c r="C168" s="48">
        <v>3156.68</v>
      </c>
      <c r="D168" s="48">
        <v>3155.22</v>
      </c>
      <c r="E168" s="48">
        <v>3154.4</v>
      </c>
      <c r="F168" s="48">
        <v>3155.61</v>
      </c>
      <c r="G168" s="48">
        <v>3146.2</v>
      </c>
      <c r="H168" s="48">
        <v>3167.01</v>
      </c>
      <c r="I168" s="48">
        <v>3146.2</v>
      </c>
      <c r="J168" s="48">
        <v>958</v>
      </c>
      <c r="K168" s="48">
        <v>1129</v>
      </c>
      <c r="L168" s="48">
        <v>3146.24</v>
      </c>
      <c r="M168" s="48">
        <v>3137.6</v>
      </c>
      <c r="N168" s="48">
        <v>3136.75</v>
      </c>
      <c r="O168" s="48">
        <v>3153.41</v>
      </c>
      <c r="P168" s="48">
        <v>3136.65</v>
      </c>
      <c r="Q168" s="48">
        <v>1427</v>
      </c>
      <c r="R168" s="48">
        <v>1500</v>
      </c>
      <c r="S168">
        <f ref="S168:S200" si="455" t="shared">AVERAGE($N148:$N167)</f>
        <v>3131.5444999999991</v>
      </c>
      <c r="T168" t="str">
        <f ref="T168:T170" si="456" t="shared">IF(AVERAGE(N167)&lt;S167,"熊",IF(AVERAGE(N167)&gt;S167,"牛",""))</f>
        <v>牛</v>
      </c>
      <c r="U168">
        <f ref="U168:U170" si="457" t="shared">MAX(H168,O168)</f>
        <v>3167.01</v>
      </c>
      <c r="V168">
        <f ref="V168:V170" si="458" t="shared">MIN(I168,P168)</f>
        <v>3136.65</v>
      </c>
      <c r="W168" s="40">
        <f ref="W168:W170" si="459" t="shared">LN(U168/V168)</f>
        <v>9.6325736950981459E-3</v>
      </c>
      <c r="X168">
        <f ref="X168:X170" si="460" t="shared">IF(U168=H168,J168,Q168)</f>
        <v>958</v>
      </c>
      <c r="Y168">
        <f ref="Y168:Y170" si="461" t="shared">IF(V168=I168,K168,R168)</f>
        <v>1500</v>
      </c>
      <c r="AA168" s="25">
        <f ref="AA168:AA170" si="462" t="shared">(U168-V168)/(C168)</f>
        <v>9.6176996084494249E-3</v>
      </c>
      <c r="AB168" s="25">
        <f ref="AB168:AB170" si="463" t="shared">LN(C168/N167)</f>
        <v>-1.5795266287763276E-3</v>
      </c>
      <c r="AC168" s="25">
        <f ref="AC168:AC170" si="464" t="shared">LN(N168/U168)</f>
        <v>-9.6006930562074957E-3</v>
      </c>
      <c r="AD168" s="25">
        <f ref="AD168:AD170" si="465" t="shared">LN(N168/V168)</f>
        <v>3.1880638890665903E-5</v>
      </c>
      <c r="AE168" s="25">
        <f ref="AE168:AE170" si="466" t="shared">LN(U168/C168)</f>
        <v>3.2670827280866766E-3</v>
      </c>
      <c r="AF168" s="25">
        <f ref="AF168:AF170" si="467" t="shared">LN(V168/C168)</f>
        <v>-6.3654909670115912E-3</v>
      </c>
      <c r="AG168" s="25">
        <f ref="AG168:AG170" si="468" t="shared">LN(N168/C168)</f>
        <v>-6.3336103281208915E-3</v>
      </c>
      <c r="AH168" s="25">
        <f ref="AH168:AH170" si="469" t="shared">LN(N168/N167)</f>
        <v>-7.9131369568972293E-3</v>
      </c>
      <c r="AI168" s="25">
        <f ref="AI168:AI170" si="470" t="shared">LN(D168/C168)</f>
        <v>-4.6261823731001228E-4</v>
      </c>
      <c r="AJ168" s="25">
        <f ref="AJ168:AJ170" si="471" t="shared">LN(E168/C168)</f>
        <v>-7.2253880451258307E-4</v>
      </c>
      <c r="AK168" s="25">
        <f ref="AK168:AK170" si="472" t="shared">LN(F168/C168)</f>
        <v>-3.3902118256550455E-4</v>
      </c>
      <c r="AL168" s="25">
        <f ref="AL168:AL170" si="473" t="shared">+LN(G168/C168)</f>
        <v>-3.325466979525603E-3</v>
      </c>
      <c r="AM168" s="25">
        <f ref="AM168:AM170" si="474" t="shared">LN(H168/I168)</f>
        <v>6.5925497076122991E-3</v>
      </c>
      <c r="AN168" s="25">
        <f ref="AN168:AN170" si="475" t="shared">LN(O168/P168)</f>
        <v>5.3290555777481081E-3</v>
      </c>
      <c r="AO168" s="25">
        <f ref="AO168:AO170" si="476" t="shared">LN(L168/G168)</f>
        <v>1.2713669101589615E-5</v>
      </c>
      <c r="AP168" s="40">
        <f ref="AP168:AP170" si="477" t="shared">(C168-I168)/(H168-I168)</f>
        <v>0.50360403652089458</v>
      </c>
      <c r="AQ168" s="40">
        <f ref="AQ168:AQ170" si="478" t="shared">(N167-I168)/(H168-I168)</f>
        <v>0.74339259971167504</v>
      </c>
      <c r="AR168" s="25">
        <f ref="AR168:AR170" si="479" t="shared">LN(M168/L168)</f>
        <v>-2.749912615424057E-3</v>
      </c>
      <c r="AS168" s="25">
        <f ref="AS168:AS170" si="480" t="shared">LN(N168/L168)</f>
        <v>-3.0208570176967669E-3</v>
      </c>
      <c r="AT168" s="25">
        <f ref="AT168:AT170" si="481" t="shared">LN(N168/C168)</f>
        <v>-6.3336103281208915E-3</v>
      </c>
      <c r="AU168" s="28">
        <f ref="AU168:AU170" si="482" t="shared">+(G168-I168)/(H168-I168)</f>
        <v>0</v>
      </c>
      <c r="AV168" s="28">
        <f ref="AV168:AV170" si="483" t="shared">+(N168-P168)/(O168-P168)</f>
        <v>5.9665871121664955E-3</v>
      </c>
      <c r="AW168" s="40">
        <f ref="AW168:AW170" si="484" t="shared">+(N168-V168)/(U168-V168)</f>
        <v>3.2938076416307192E-3</v>
      </c>
      <c r="AX168" s="25">
        <f ref="AX168:AX170" si="485" t="shared">LN(N168/C168)</f>
        <v>-6.3336103281208915E-3</v>
      </c>
      <c r="AY168" s="28">
        <f ref="AY168:AY170" si="486" t="shared">(N168-L168)/(U168-V168)</f>
        <v>-0.31258234519103234</v>
      </c>
      <c r="AZ168" s="25">
        <f ref="AZ168:AZ170" si="487" t="shared">LN(G168/I168)</f>
        <v>0</v>
      </c>
      <c r="BA168" s="25">
        <f ref="BA168:BA170" si="488" t="shared">LN(N168/P168)</f>
        <v>3.1880638890665903E-5</v>
      </c>
      <c r="BB168" s="25">
        <f ref="BB168:BB170" si="489" t="shared">AW167</f>
        <v>0.25159420289855916</v>
      </c>
      <c r="BC168" s="25">
        <f ref="BC168:BC170" si="490" t="shared">AS167</f>
        <v>-2.4924079790036436E-3</v>
      </c>
      <c r="BD168" s="25">
        <f ref="BD168:BD170" si="491" t="shared">AT167</f>
        <v>-1.8643634019124269E-3</v>
      </c>
      <c r="BE168" s="39">
        <f ref="BE168:BE170" si="492" t="shared">IF(AS167&lt;0,1,0)</f>
        <v>1</v>
      </c>
      <c r="BF168" t="str">
        <f ref="BF168:BF170" si="493" t="shared"><![CDATA[IF(B168=2,IF(AW167<0.226,IF(AND(ABS(AB168)<0.03,AP168<0.8),IF(AND(AU168<0.5 & Q167<14),2,1),0),IF(AW167<0.8,IF(AND(AU168>0.2,AL168>-0.03,AB168>-0.01),1,0),0)),"")]]></f>
        <v/>
      </c>
      <c r="BG168" t="str">
        <f ref="BG168:BG170" si="494" t="shared"><![CDATA[IF(B168=2,IF(AW167<0.226,IF(AND(ABS(AB168)<0.03,AP168<0.8),IF(AND(AU168<0.5 & Q167<14),2,1),0),IF(AW167<0.8,IF(AND(AU168>0.2,AL168>-0.03,AB168>-0.01),1,0),0)),"")]]></f>
        <v/>
      </c>
      <c r="BH168">
        <f ref="BH168:BH170" si="495" t="shared">IF(B168=3,IF(AW167&lt;0.85,IF(AND(K168&gt;942,AU168&gt;0.9),0.25,1)*IF(AS167&lt;-0.004,1,0.5),0),"")</f>
        <v>0.5</v>
      </c>
      <c r="BI168" t="str">
        <f ref="BI168:BI170" si="496" t="shared">IF(B168=4,IF(AW167&lt;0.6,IF(AR168&gt;=0,IF(K168&lt;1018,2,1),0),IF(AW167&gt;0.85,IF(AR168&lt;=0,-0.5,0),0)),"")</f>
        <v/>
      </c>
      <c r="BJ168" t="str">
        <f ref="BJ168:BJ170" si="497" t="shared">IF(B168=5,IF(AW167&lt;0.4,IF(AR168&gt; -0.004,1,0),IF(AW167&lt;0.95,IF(AND(AP168&lt;0.85,AU168&lt;0.95,AR168&gt;0,K168&lt;1115),0.5,0),0)),"")</f>
        <v/>
      </c>
      <c r="BK168" s="25">
        <f ref="BK168:BK170" si="498" t="shared">IF(MAX(BF168:BJ168)=0,"",MAX(BF168:BJ168)*AS168)</f>
        <v>-1.5104285088483834E-3</v>
      </c>
    </row>
    <row r="169" spans="1:63">
      <c r="A169" s="1">
        <v>42747</v>
      </c>
      <c r="B169" s="41">
        <f si="306" t="shared"/>
        <v>4</v>
      </c>
      <c r="C169" s="48">
        <v>3133.6</v>
      </c>
      <c r="D169" s="48">
        <v>3134.76</v>
      </c>
      <c r="E169" s="48">
        <v>3138.06</v>
      </c>
      <c r="F169" s="48">
        <v>3133.86</v>
      </c>
      <c r="G169" s="48">
        <v>3142.76</v>
      </c>
      <c r="H169" s="48">
        <v>3144.74</v>
      </c>
      <c r="I169" s="48">
        <v>3132.81</v>
      </c>
      <c r="J169" s="48">
        <v>955</v>
      </c>
      <c r="K169" s="48">
        <v>1031</v>
      </c>
      <c r="L169" s="48">
        <v>3142.5</v>
      </c>
      <c r="M169" s="48">
        <v>3142.65</v>
      </c>
      <c r="N169" s="48">
        <v>3119.28</v>
      </c>
      <c r="O169" s="48">
        <v>3144.81</v>
      </c>
      <c r="P169" s="48">
        <v>3116.09</v>
      </c>
      <c r="Q169" s="48">
        <v>1303</v>
      </c>
      <c r="R169" s="48">
        <v>1426</v>
      </c>
      <c r="S169">
        <f si="455" t="shared"/>
        <v>3130.6299999999997</v>
      </c>
      <c r="T169" t="str">
        <f si="456" t="shared"/>
        <v>牛</v>
      </c>
      <c r="U169">
        <f si="457" t="shared"/>
        <v>3144.81</v>
      </c>
      <c r="V169">
        <f si="458" t="shared"/>
        <v>3116.09</v>
      </c>
      <c r="W169" s="40">
        <f si="459" t="shared"/>
        <v>9.1744641979531142E-3</v>
      </c>
      <c r="X169">
        <f si="460" t="shared"/>
        <v>1303</v>
      </c>
      <c r="Y169">
        <f si="461" t="shared"/>
        <v>1426</v>
      </c>
      <c r="AA169" s="25">
        <f si="462" t="shared"/>
        <v>9.1651774317078761E-3</v>
      </c>
      <c r="AB169" s="25">
        <f si="463" t="shared"/>
        <v>-1.0047286881876072E-3</v>
      </c>
      <c r="AC169" s="25">
        <f si="464" t="shared"/>
        <v>-8.1512690136068926E-3</v>
      </c>
      <c r="AD169" s="25">
        <f si="465" t="shared"/>
        <v>1.0231951843461637E-3</v>
      </c>
      <c r="AE169" s="25">
        <f si="466" t="shared"/>
        <v>3.5709716034281087E-3</v>
      </c>
      <c r="AF169" s="25">
        <f si="467" t="shared"/>
        <v>-5.6034925945250592E-3</v>
      </c>
      <c r="AG169" s="25">
        <f si="468" t="shared"/>
        <v>-4.5802974101788203E-3</v>
      </c>
      <c r="AH169" s="25">
        <f si="469" t="shared"/>
        <v>-5.5850260983663184E-3</v>
      </c>
      <c r="AI169" s="25">
        <f si="470" t="shared"/>
        <v>3.7011276099079536E-4</v>
      </c>
      <c r="AJ169" s="25">
        <f si="471" t="shared"/>
        <v>1.4222712174536958E-3</v>
      </c>
      <c r="AK169" s="25">
        <f si="472" t="shared"/>
        <v>8.2968220028384153E-5</v>
      </c>
      <c r="AL169" s="25">
        <f si="473" t="shared"/>
        <v>2.9188913649132323E-3</v>
      </c>
      <c r="AM169" s="25">
        <f si="474" t="shared"/>
        <v>3.8008504471297232E-3</v>
      </c>
      <c r="AN169" s="25">
        <f si="475" t="shared"/>
        <v>9.1744641979531142E-3</v>
      </c>
      <c r="AO169" s="25">
        <f si="476" t="shared"/>
        <v>-8.2733252132276017E-5</v>
      </c>
      <c r="AP169" s="40">
        <f si="477" t="shared"/>
        <v>6.6219614417432904E-2</v>
      </c>
      <c r="AQ169" s="40">
        <f si="478" t="shared"/>
        <v>0.33025984911987499</v>
      </c>
      <c r="AR169" s="25">
        <f si="479" t="shared"/>
        <v>4.7731557728580402E-5</v>
      </c>
      <c r="AS169" s="25">
        <f si="480" t="shared"/>
        <v>-7.416455522959756E-3</v>
      </c>
      <c r="AT169" s="25">
        <f si="481" t="shared"/>
        <v>-4.5802974101788203E-3</v>
      </c>
      <c r="AU169" s="28">
        <f si="482" t="shared"/>
        <v>0.8340318524727921</v>
      </c>
      <c r="AV169" s="28">
        <f si="483" t="shared"/>
        <v>0.11107242339833137</v>
      </c>
      <c r="AW169" s="40">
        <f si="484" t="shared"/>
        <v>0.11107242339833137</v>
      </c>
      <c r="AX169" s="25">
        <f si="485" t="shared"/>
        <v>-4.5802974101788203E-3</v>
      </c>
      <c r="AY169" s="28">
        <f si="486" t="shared"/>
        <v>-0.80849582172701817</v>
      </c>
      <c r="AZ169" s="25">
        <f si="487" t="shared"/>
        <v>3.17102935275166E-3</v>
      </c>
      <c r="BA169" s="25">
        <f si="488" t="shared"/>
        <v>1.0231951843461637E-3</v>
      </c>
      <c r="BB169" s="25">
        <f si="489" t="shared"/>
        <v>3.2938076416307192E-3</v>
      </c>
      <c r="BC169" s="25">
        <f si="490" t="shared"/>
        <v>-3.0208570176967669E-3</v>
      </c>
      <c r="BD169" s="25">
        <f si="491" t="shared"/>
        <v>-6.3336103281208915E-3</v>
      </c>
      <c r="BE169" s="39">
        <f si="492" t="shared"/>
        <v>1</v>
      </c>
      <c r="BF169" t="str">
        <f si="493" t="shared"/>
        <v/>
      </c>
      <c r="BG169" t="str">
        <f si="494" t="shared"/>
        <v/>
      </c>
      <c r="BH169" t="str">
        <f si="495" t="shared"/>
        <v/>
      </c>
      <c r="BI169">
        <f si="496" t="shared"/>
        <v>1</v>
      </c>
      <c r="BJ169" t="str">
        <f si="497" t="shared"/>
        <v/>
      </c>
      <c r="BK169" s="25">
        <f si="498" t="shared"/>
        <v>-7.416455522959756E-3</v>
      </c>
    </row>
    <row r="170" spans="1:63">
      <c r="A170" s="1">
        <v>42748</v>
      </c>
      <c r="B170" s="41">
        <f si="306" t="shared"/>
        <v>5</v>
      </c>
      <c r="C170" s="48">
        <v>3116.08</v>
      </c>
      <c r="D170" s="48">
        <v>3119.63</v>
      </c>
      <c r="E170" s="48">
        <v>3117.96</v>
      </c>
      <c r="F170" s="48">
        <v>3114.87</v>
      </c>
      <c r="G170" s="48">
        <v>3123.31</v>
      </c>
      <c r="H170" s="48">
        <v>3130.51</v>
      </c>
      <c r="I170" s="48">
        <v>3104.16</v>
      </c>
      <c r="J170" s="48">
        <v>1113</v>
      </c>
      <c r="K170" s="48">
        <v>1037</v>
      </c>
      <c r="L170" s="48">
        <v>3123.67</v>
      </c>
      <c r="M170" s="48">
        <v>3121.95</v>
      </c>
      <c r="N170" s="48">
        <v>3112.76</v>
      </c>
      <c r="O170" s="48">
        <v>3123.86</v>
      </c>
      <c r="P170" s="48">
        <v>3102.52</v>
      </c>
      <c r="Q170" s="48">
        <v>1300</v>
      </c>
      <c r="R170" s="48">
        <v>1435</v>
      </c>
      <c r="S170">
        <f si="455" t="shared"/>
        <v>3129.5674999999997</v>
      </c>
      <c r="T170" t="str">
        <f si="456" t="shared"/>
        <v>熊</v>
      </c>
      <c r="U170">
        <f si="457" t="shared"/>
        <v>3130.51</v>
      </c>
      <c r="V170">
        <f si="458" t="shared"/>
        <v>3102.52</v>
      </c>
      <c r="W170" s="40">
        <f si="459" t="shared"/>
        <v>8.9812460859917207E-3</v>
      </c>
      <c r="X170">
        <f si="460" t="shared"/>
        <v>1113</v>
      </c>
      <c r="Y170">
        <f si="461" t="shared"/>
        <v>1435</v>
      </c>
      <c r="AA170" s="25">
        <f si="462" t="shared"/>
        <v>8.9824394752381961E-3</v>
      </c>
      <c r="AB170" s="25">
        <f si="463" t="shared"/>
        <v>-1.0264043394239153E-3</v>
      </c>
      <c r="AC170" s="25">
        <f si="464" t="shared"/>
        <v>-5.6861381374305195E-3</v>
      </c>
      <c r="AD170" s="25">
        <f si="465" t="shared"/>
        <v>3.2951079485612198E-3</v>
      </c>
      <c r="AE170" s="25">
        <f si="466" t="shared"/>
        <v>4.6201289561391698E-3</v>
      </c>
      <c r="AF170" s="25">
        <f si="467" t="shared"/>
        <v>-4.3611171298525205E-3</v>
      </c>
      <c r="AG170" s="25">
        <f si="468" t="shared"/>
        <v>-1.0660091812911988E-3</v>
      </c>
      <c r="AH170" s="25">
        <f si="469" t="shared"/>
        <v>-2.0924135207151038E-3</v>
      </c>
      <c r="AI170" s="25">
        <f si="470" t="shared"/>
        <v>1.1386034255999034E-3</v>
      </c>
      <c r="AJ170" s="25">
        <f si="471" t="shared"/>
        <v>6.0314019704453493E-4</v>
      </c>
      <c r="AK170" s="25">
        <f si="472" t="shared"/>
        <v>-3.8838379868557027E-4</v>
      </c>
      <c r="AL170" s="25">
        <f si="473" t="shared"/>
        <v>2.31753528342003E-3</v>
      </c>
      <c r="AM170" s="25">
        <f si="474" t="shared"/>
        <v>8.4527831917658638E-3</v>
      </c>
      <c r="AN170" s="25">
        <f si="475" t="shared"/>
        <v>6.8547321426287999E-3</v>
      </c>
      <c r="AO170" s="25">
        <f si="476" t="shared"/>
        <v>1.1525569167785652E-4</v>
      </c>
      <c r="AP170" s="40">
        <f si="477" t="shared"/>
        <v>0.45237191650853542</v>
      </c>
      <c r="AQ170" s="40">
        <f si="478" t="shared"/>
        <v>0.57381404174573569</v>
      </c>
      <c r="AR170" s="25">
        <f si="479" t="shared"/>
        <v>-5.5078600474661081E-4</v>
      </c>
      <c r="AS170" s="25">
        <f si="480" t="shared"/>
        <v>-3.4988001563890326E-3</v>
      </c>
      <c r="AT170" s="25">
        <f si="481" t="shared"/>
        <v>-1.0660091812911988E-3</v>
      </c>
      <c r="AU170" s="28">
        <f si="482" t="shared"/>
        <v>0.72675521821631217</v>
      </c>
      <c r="AV170" s="28">
        <f si="483" t="shared"/>
        <v>0.47985004686036392</v>
      </c>
      <c r="AW170" s="40">
        <f si="484" t="shared"/>
        <v>0.36584494462308503</v>
      </c>
      <c r="AX170" s="25">
        <f si="485" t="shared"/>
        <v>-1.0660091812911988E-3</v>
      </c>
      <c r="AY170" s="28">
        <f si="486" t="shared"/>
        <v>-0.38978206502321411</v>
      </c>
      <c r="AZ170" s="25">
        <f si="487" t="shared"/>
        <v>6.1501895190464919E-3</v>
      </c>
      <c r="BA170" s="25">
        <f si="488" t="shared"/>
        <v>3.2951079485612198E-3</v>
      </c>
      <c r="BB170" s="25">
        <f si="489" t="shared"/>
        <v>0.11107242339833137</v>
      </c>
      <c r="BC170" s="25">
        <f si="490" t="shared"/>
        <v>-7.416455522959756E-3</v>
      </c>
      <c r="BD170" s="25">
        <f si="491" t="shared"/>
        <v>-4.5802974101788203E-3</v>
      </c>
      <c r="BE170" s="39">
        <f si="492" t="shared"/>
        <v>1</v>
      </c>
      <c r="BF170" t="str">
        <f si="493" t="shared"/>
        <v/>
      </c>
      <c r="BG170" t="str">
        <f si="494" t="shared"/>
        <v/>
      </c>
      <c r="BH170" t="str">
        <f si="495" t="shared"/>
        <v/>
      </c>
      <c r="BI170" t="str">
        <f si="496" t="shared"/>
        <v/>
      </c>
      <c r="BJ170">
        <f si="497" t="shared"/>
        <v>1</v>
      </c>
      <c r="BK170" s="25">
        <f si="498" t="shared"/>
        <v>-3.4988001563890326E-3</v>
      </c>
    </row>
    <row r="171" spans="1:63">
      <c r="A171" s="1">
        <v>42751</v>
      </c>
      <c r="B171" s="41">
        <f si="306" t="shared"/>
        <v>1</v>
      </c>
      <c r="C171" s="48">
        <v>3104.49</v>
      </c>
      <c r="D171" s="48">
        <v>3101.89</v>
      </c>
      <c r="E171" s="48">
        <v>3100</v>
      </c>
      <c r="F171" s="48">
        <v>3082.95</v>
      </c>
      <c r="G171" s="48">
        <v>3070.45</v>
      </c>
      <c r="H171" s="48">
        <v>3104.49</v>
      </c>
      <c r="I171" s="48">
        <v>3066.85</v>
      </c>
      <c r="J171" s="48">
        <v>931</v>
      </c>
      <c r="K171" s="48">
        <v>1102</v>
      </c>
      <c r="L171" s="48">
        <v>3070.72</v>
      </c>
      <c r="M171" s="48">
        <v>3076.15</v>
      </c>
      <c r="N171" s="48">
        <v>3103.42</v>
      </c>
      <c r="O171" s="48">
        <v>3105.13</v>
      </c>
      <c r="P171" s="48">
        <v>3044.35</v>
      </c>
      <c r="Q171" s="48">
        <v>1459</v>
      </c>
      <c r="R171" s="48">
        <v>1432</v>
      </c>
      <c r="S171">
        <f si="455" t="shared"/>
        <v>3129.3214999999991</v>
      </c>
      <c r="T171" t="str">
        <f ref="T171:T172" si="499" t="shared">IF(AVERAGE(N170)&lt;S170,"熊",IF(AVERAGE(N170)&gt;S170,"牛",""))</f>
        <v>熊</v>
      </c>
      <c r="U171">
        <f ref="U171:U172" si="500" t="shared">MAX(H171,O171)</f>
        <v>3105.13</v>
      </c>
      <c r="V171">
        <f ref="V171:V172" si="501" t="shared">MIN(I171,P171)</f>
        <v>3044.35</v>
      </c>
      <c r="W171" s="40">
        <f ref="W171:W172" si="502" t="shared">LN(U171/V171)</f>
        <v>1.9768168785109223E-2</v>
      </c>
      <c r="X171">
        <f ref="X171:X172" si="503" t="shared">IF(U171=H171,J171,Q171)</f>
        <v>1459</v>
      </c>
      <c r="Y171">
        <f ref="Y171:Y172" si="504" t="shared">IF(V171=I171,K171,R171)</f>
        <v>1432</v>
      </c>
      <c r="AA171" s="25">
        <f ref="AA171:AA172" si="505" t="shared">(U171-V171)/(C171)</f>
        <v>1.9578094952794244E-2</v>
      </c>
      <c r="AB171" s="25">
        <f ref="AB171:AB172" si="506" t="shared">LN(C171/N170)</f>
        <v>-2.6603417515849281E-3</v>
      </c>
      <c r="AC171" s="25">
        <f ref="AC171:AC172" si="507" t="shared">LN(N171/U171)</f>
        <v>-5.5085327274163464E-4</v>
      </c>
      <c r="AD171" s="25">
        <f ref="AD171:AD172" si="508" t="shared">LN(N171/V171)</f>
        <v>1.9217315512367706E-2</v>
      </c>
      <c r="AE171" s="25">
        <f ref="AE171:AE172" si="509" t="shared">LN(U171/C171)</f>
        <v>2.0613177690943446E-4</v>
      </c>
      <c r="AF171" s="25">
        <f ref="AF171:AF172" si="510" t="shared">LN(V171/C171)</f>
        <v>-1.9562037008199799E-2</v>
      </c>
      <c r="AG171" s="25">
        <f ref="AG171:AG172" si="511" t="shared">LN(N171/C171)</f>
        <v>-3.4472149583215131E-4</v>
      </c>
      <c r="AH171" s="25">
        <f ref="AH171:AH172" si="512" t="shared">LN(N171/N170)</f>
        <v>-3.0050632474170869E-3</v>
      </c>
      <c r="AI171" s="25">
        <f ref="AI171:AI172" si="513" t="shared">LN(D171/C171)</f>
        <v>-8.3784755432231577E-4</v>
      </c>
      <c r="AJ171" s="25">
        <f ref="AJ171:AJ172" si="514" t="shared">LN(E171/C171)</f>
        <v>-1.4473391959050636E-3</v>
      </c>
      <c r="AK171" s="25">
        <f ref="AK171:AK172" si="515" t="shared">LN(F171/C171)</f>
        <v>-6.9625198840153144E-3</v>
      </c>
      <c r="AL171" s="25">
        <f ref="AL171:AL172" si="516" t="shared">+LN(G171/C171)</f>
        <v>-1.1025320025109609E-2</v>
      </c>
      <c r="AM171" s="25">
        <f ref="AM171:AM172" si="517" t="shared">LN(H171/I171)</f>
        <v>1.2198474478334128E-2</v>
      </c>
      <c r="AN171" s="25">
        <f ref="AN171:AN172" si="518" t="shared">LN(O171/P171)</f>
        <v>1.9768168785109223E-2</v>
      </c>
      <c r="AO171" s="25">
        <f ref="AO171:AO172" si="519" t="shared">LN(L171/G171)</f>
        <v>8.7931127187232502E-5</v>
      </c>
      <c r="AP171" s="40">
        <f ref="AP171:AP172" si="520" t="shared">(C171-I171)/(H171-I171)</f>
        <v>1</v>
      </c>
      <c r="AQ171" s="40">
        <f ref="AQ171:AQ172" si="521" t="shared">(N170-I171)/(H171-I171)</f>
        <v>1.2197130712008626</v>
      </c>
      <c r="AR171" s="25">
        <f ref="AR171:AR172" si="522" t="shared">LN(M171/L171)</f>
        <v>1.7667532947472668E-3</v>
      </c>
      <c r="AS171" s="25">
        <f ref="AS171:AS172" si="523" t="shared">LN(N171/L171)</f>
        <v>1.0592667402090196E-2</v>
      </c>
      <c r="AT171" s="25">
        <f ref="AT171:AT172" si="524" t="shared">LN(N171/C171)</f>
        <v>-3.4472149583215131E-4</v>
      </c>
      <c r="AU171" s="28">
        <f ref="AU171:AU172" si="525" t="shared">+(G171-I171)/(H171-I171)</f>
        <v>9.564293304994477E-2</v>
      </c>
      <c r="AV171" s="28">
        <f ref="AV171:AV172" si="526" t="shared">+(N171-P171)/(O171-P171)</f>
        <v>0.97186574531095704</v>
      </c>
      <c r="AW171" s="40">
        <f ref="AW171:AW172" si="527" t="shared">+(N171-V171)/(U171-V171)</f>
        <v>0.97186574531095704</v>
      </c>
      <c r="AX171" s="25">
        <f ref="AX171:AX172" si="528" t="shared">LN(N171/C171)</f>
        <v>-3.4472149583215131E-4</v>
      </c>
      <c r="AY171" s="28">
        <f ref="AY171:AY172" si="529" t="shared">(N171-L171)/(U171-V171)</f>
        <v>0.53800592300098993</v>
      </c>
      <c r="AZ171" s="25">
        <f ref="AZ171:AZ172" si="530" t="shared">LN(G171/I171)</f>
        <v>1.1731544532245196E-3</v>
      </c>
      <c r="BA171" s="25">
        <f ref="BA171:BA172" si="531" t="shared">LN(N171/P171)</f>
        <v>1.9217315512367706E-2</v>
      </c>
      <c r="BB171" s="25">
        <f ref="BB171:BB172" si="532" t="shared">AW170</f>
        <v>0.36584494462308503</v>
      </c>
      <c r="BC171" s="25">
        <f ref="BC171:BC172" si="533" t="shared">AS170</f>
        <v>-3.4988001563890326E-3</v>
      </c>
      <c r="BD171" s="25">
        <f ref="BD171:BD172" si="534" t="shared">AT170</f>
        <v>-1.0660091812911988E-3</v>
      </c>
      <c r="BE171" s="39">
        <f ref="BE171:BE172" si="535" t="shared">IF(AS170&lt;0,1,0)</f>
        <v>1</v>
      </c>
      <c r="BF171" t="str">
        <f ref="BF171:BF172" si="536" t="shared"><![CDATA[IF(B171=2,IF(AW170<0.226,IF(AND(ABS(AB171)<0.03,AP171<0.8),IF(AND(AU171<0.5 & Q170<14),2,1),0),IF(AW170<0.8,IF(AND(AU171>0.2,AL171>-0.03,AB171>-0.01),1,0),0)),"")]]></f>
        <v/>
      </c>
      <c r="BG171" t="str">
        <f ref="BG171:BG172" si="537" t="shared"><![CDATA[IF(B171=2,IF(AW170<0.226,IF(AND(ABS(AB171)<0.03,AP171<0.8),IF(AND(AU171<0.5 & Q170<14),2,1),0),IF(AW170<0.8,IF(AND(AU171>0.2,AL171>-0.03,AB171>-0.01),1,0),0)),"")]]></f>
        <v/>
      </c>
      <c r="BH171" t="str">
        <f ref="BH171:BH172" si="538" t="shared">IF(B171=3,IF(AW170&lt;0.85,IF(AND(K171&gt;942,AU171&gt;0.9),0.25,1)*IF(AS170&lt;-0.004,1,0.5),0),"")</f>
        <v/>
      </c>
      <c r="BI171" t="str">
        <f ref="BI171:BI172" si="539" t="shared">IF(B171=4,IF(AW170&lt;0.6,IF(AR171&gt;=0,IF(K171&lt;1018,2,1),0),IF(AW170&gt;0.85,IF(AR171&lt;=0,-0.5,0),0)),"")</f>
        <v/>
      </c>
      <c r="BJ171" t="str">
        <f ref="BJ171:BJ172" si="540" t="shared">IF(B171=5,IF(AW170&lt;0.4,IF(AR171&gt; -0.004,1,0),IF(AW170&lt;0.95,IF(AND(AP171&lt;0.85,AU171&lt;0.95,AR171&gt;0,K171&lt;1115),0.5,0),0)),"")</f>
        <v/>
      </c>
      <c r="BK171" s="25" t="str">
        <f ref="BK171:BK172" si="541" t="shared">IF(MAX(BF171:BJ171)=0,"",MAX(BF171:BJ171)*AS171)</f>
        <v/>
      </c>
    </row>
    <row r="172" spans="1:63">
      <c r="A172" s="1">
        <v>42752</v>
      </c>
      <c r="B172" s="41">
        <f si="306" t="shared"/>
        <v>2</v>
      </c>
      <c r="C172" s="48">
        <v>3087.03</v>
      </c>
      <c r="D172" s="48">
        <v>3083.54</v>
      </c>
      <c r="E172" s="48">
        <v>3092.55</v>
      </c>
      <c r="F172" s="48">
        <v>3089.39</v>
      </c>
      <c r="G172" s="48">
        <v>3087.17</v>
      </c>
      <c r="H172" s="48">
        <v>3101.04</v>
      </c>
      <c r="I172" s="48">
        <v>3081.48</v>
      </c>
      <c r="J172" s="48">
        <v>1035</v>
      </c>
      <c r="K172" s="48">
        <v>957</v>
      </c>
      <c r="L172" s="48">
        <v>3087.54</v>
      </c>
      <c r="M172" s="48">
        <v>3082.17</v>
      </c>
      <c r="N172" s="48">
        <v>3108.76</v>
      </c>
      <c r="O172" s="48">
        <v>3108.76</v>
      </c>
      <c r="P172" s="48">
        <v>3072.33</v>
      </c>
      <c r="Q172" s="48">
        <v>1500</v>
      </c>
      <c r="R172" s="48">
        <v>1322</v>
      </c>
      <c r="S172">
        <f si="455" t="shared"/>
        <v>3128.3434999999995</v>
      </c>
      <c r="T172" t="str">
        <f si="499" t="shared"/>
        <v>熊</v>
      </c>
      <c r="U172">
        <f si="500" t="shared"/>
        <v>3108.76</v>
      </c>
      <c r="V172">
        <f si="501" t="shared"/>
        <v>3072.33</v>
      </c>
      <c r="W172" s="40">
        <f si="502" t="shared"/>
        <v>1.17877014661749E-2</v>
      </c>
      <c r="X172">
        <f si="503" t="shared"/>
        <v>1500</v>
      </c>
      <c r="Y172">
        <f si="504" t="shared"/>
        <v>1322</v>
      </c>
      <c r="AA172" s="25">
        <f si="505" t="shared"/>
        <v>1.1800986708908008E-2</v>
      </c>
      <c r="AB172" s="25">
        <f si="506" t="shared"/>
        <v>-5.2952655453889202E-3</v>
      </c>
      <c r="AC172" s="25">
        <f si="507" t="shared"/>
        <v>0</v>
      </c>
      <c r="AD172" s="25">
        <f si="508" t="shared"/>
        <v>1.17877014661749E-2</v>
      </c>
      <c r="AE172" s="25">
        <f si="509" t="shared"/>
        <v>7.0144692114993473E-3</v>
      </c>
      <c r="AF172" s="25">
        <f si="510" t="shared"/>
        <v>-4.7732322546754141E-3</v>
      </c>
      <c r="AG172" s="25">
        <f si="511" t="shared"/>
        <v>7.0144692114993473E-3</v>
      </c>
      <c r="AH172" s="25">
        <f si="512" t="shared"/>
        <v>1.7192036661106247E-3</v>
      </c>
      <c r="AI172" s="25">
        <f si="513" t="shared"/>
        <v>-1.1311760087442701E-3</v>
      </c>
      <c r="AJ172" s="25">
        <f si="514" t="shared"/>
        <v>1.7865296567651531E-3</v>
      </c>
      <c r="AK172" s="25">
        <f si="515" t="shared"/>
        <v>7.6419677251619075E-4</v>
      </c>
      <c r="AL172" s="25">
        <f si="516" t="shared"/>
        <v>4.5350004866681295E-5</v>
      </c>
      <c r="AM172" s="25">
        <f si="517" t="shared"/>
        <v>6.3275380464500267E-3</v>
      </c>
      <c r="AN172" s="25">
        <f si="518" t="shared"/>
        <v>1.17877014661749E-2</v>
      </c>
      <c r="AO172" s="25">
        <f si="519" t="shared"/>
        <v>1.1984368511002374E-4</v>
      </c>
      <c r="AP172" s="40">
        <f si="520" t="shared"/>
        <v>0.28374233128835363</v>
      </c>
      <c r="AQ172" s="40">
        <f si="521" t="shared"/>
        <v>1.1216768916155477</v>
      </c>
      <c r="AR172" s="25">
        <f si="522" t="shared"/>
        <v>-1.740762971367923E-3</v>
      </c>
      <c r="AS172" s="25">
        <f si="523" t="shared"/>
        <v>6.8492755215227852E-3</v>
      </c>
      <c r="AT172" s="25">
        <f si="524" t="shared"/>
        <v>7.0144692114993473E-3</v>
      </c>
      <c r="AU172" s="28">
        <f si="525" t="shared"/>
        <v>0.29089979550102607</v>
      </c>
      <c r="AV172" s="28">
        <f si="526" t="shared"/>
        <v>1</v>
      </c>
      <c r="AW172" s="40">
        <f si="527" t="shared"/>
        <v>1</v>
      </c>
      <c r="AX172" s="25">
        <f si="528" t="shared"/>
        <v>7.0144692114993473E-3</v>
      </c>
      <c r="AY172" s="28">
        <f si="529" t="shared"/>
        <v>0.58248696129563782</v>
      </c>
      <c r="AZ172" s="25">
        <f si="530" t="shared"/>
        <v>1.8448125971638175E-3</v>
      </c>
      <c r="BA172" s="25">
        <f si="531" t="shared"/>
        <v>1.17877014661749E-2</v>
      </c>
      <c r="BB172" s="25">
        <f si="532" t="shared"/>
        <v>0.97186574531095704</v>
      </c>
      <c r="BC172" s="25">
        <f si="533" t="shared"/>
        <v>1.0592667402090196E-2</v>
      </c>
      <c r="BD172" s="25">
        <f si="534" t="shared"/>
        <v>-3.4472149583215131E-4</v>
      </c>
      <c r="BE172" s="39">
        <f si="535" t="shared"/>
        <v>0</v>
      </c>
      <c r="BF172">
        <f si="536" t="shared"/>
        <v>0</v>
      </c>
      <c r="BG172">
        <f si="537" t="shared"/>
        <v>0</v>
      </c>
      <c r="BH172" t="str">
        <f si="538" t="shared"/>
        <v/>
      </c>
      <c r="BI172" t="str">
        <f si="539" t="shared"/>
        <v/>
      </c>
      <c r="BJ172" t="str">
        <f si="540" t="shared"/>
        <v/>
      </c>
      <c r="BK172" s="25" t="str">
        <f si="541" t="shared"/>
        <v/>
      </c>
    </row>
    <row r="173" spans="1:63">
      <c r="A173" s="1">
        <v>42753</v>
      </c>
      <c r="B173" s="41">
        <f si="306" t="shared"/>
        <v>3</v>
      </c>
      <c r="C173" s="49">
        <v>3104.76</v>
      </c>
      <c r="D173" s="49">
        <v>3101.43</v>
      </c>
      <c r="E173" s="49">
        <v>3102.46</v>
      </c>
      <c r="F173" s="49">
        <v>3105.91</v>
      </c>
      <c r="G173" s="49">
        <v>3117.28</v>
      </c>
      <c r="H173" s="49">
        <v>3119.89</v>
      </c>
      <c r="I173" s="49">
        <v>3098.61</v>
      </c>
      <c r="J173" s="49">
        <v>1005</v>
      </c>
      <c r="K173" s="49">
        <v>938</v>
      </c>
      <c r="L173" s="49">
        <v>3117.55</v>
      </c>
      <c r="M173" s="49">
        <v>3117.01</v>
      </c>
      <c r="N173" s="49">
        <v>3113.01</v>
      </c>
      <c r="O173" s="49">
        <v>3123.64</v>
      </c>
      <c r="P173" s="49">
        <v>3111.11</v>
      </c>
      <c r="Q173" s="49">
        <v>1333</v>
      </c>
      <c r="R173" s="49">
        <v>1435</v>
      </c>
      <c r="S173">
        <f si="455" t="shared"/>
        <v>3127.8774999999996</v>
      </c>
      <c r="T173" t="str">
        <f ref="T173:T174" si="542" t="shared">IF(AVERAGE(N172)&lt;S172,"熊",IF(AVERAGE(N172)&gt;S172,"牛",""))</f>
        <v>熊</v>
      </c>
      <c r="U173">
        <f ref="U173:U174" si="543" t="shared">MAX(H173,O173)</f>
        <v>3123.64</v>
      </c>
      <c r="V173">
        <f ref="V173:V174" si="544" t="shared">MIN(I173,P173)</f>
        <v>3098.61</v>
      </c>
      <c r="W173" s="40">
        <f ref="W173:W174" si="545" t="shared">LN(U173/V173)</f>
        <v>8.0453646225877497E-3</v>
      </c>
      <c r="X173">
        <f ref="X173:X174" si="546" t="shared">IF(U173=H173,J173,Q173)</f>
        <v>1333</v>
      </c>
      <c r="Y173">
        <f ref="Y173:Y174" si="547" t="shared">IF(V173=I173,K173,R173)</f>
        <v>938</v>
      </c>
      <c r="AA173" s="25">
        <f ref="AA173:AA174" si="548" t="shared">(U173-V173)/(C173)</f>
        <v>8.0618147618494642E-3</v>
      </c>
      <c r="AB173" s="25">
        <f ref="AB173:AB174" si="549" t="shared">LN(C173/N172)</f>
        <v>-1.2875151452204072E-3</v>
      </c>
      <c r="AC173" s="25">
        <f ref="AC173:AC174" si="550" t="shared">LN(N173/U173)</f>
        <v>-3.4088846716808698E-3</v>
      </c>
      <c r="AD173" s="25">
        <f ref="AD173:AD174" si="551" t="shared">LN(N173/V173)</f>
        <v>4.6364799509069276E-3</v>
      </c>
      <c r="AE173" s="25">
        <f ref="AE173:AE174" si="552" t="shared">LN(U173/C173)</f>
        <v>6.0625707492966644E-3</v>
      </c>
      <c r="AF173" s="25">
        <f ref="AF173:AF174" si="553" t="shared">LN(V173/C173)</f>
        <v>-1.982793873291143E-3</v>
      </c>
      <c r="AG173" s="25">
        <f ref="AG173:AG174" si="554" t="shared">LN(N173/C173)</f>
        <v>2.653686077615782E-3</v>
      </c>
      <c r="AH173" s="25">
        <f ref="AH173:AH174" si="555" t="shared">LN(N173/N172)</f>
        <v>1.3661709323952978E-3</v>
      </c>
      <c r="AI173" s="25">
        <f ref="AI173:AI174" si="556" t="shared">LN(D173/C173)</f>
        <v>-1.0731222600554881E-3</v>
      </c>
      <c r="AJ173" s="25">
        <f ref="AJ173:AJ174" si="557" t="shared">LN(E173/C173)</f>
        <v>-7.4107252691587374E-4</v>
      </c>
      <c r="AK173" s="25">
        <f ref="AK173:AK174" si="558" t="shared">LN(F173/C173)</f>
        <v>3.7033041946922339E-4</v>
      </c>
      <c r="AL173" s="25">
        <f ref="AL173:AL174" si="559" t="shared">+LN(G173/C173)</f>
        <v>4.0244090033765435E-3</v>
      </c>
      <c r="AM173" s="25">
        <f ref="AM173:AM174" si="560" t="shared">LN(H173/I173)</f>
        <v>6.8441209508402004E-3</v>
      </c>
      <c r="AN173" s="25">
        <f ref="AN173:AN174" si="561" t="shared">LN(O173/P173)</f>
        <v>4.0194127652966247E-3</v>
      </c>
      <c r="AO173" s="25">
        <f ref="AO173:AO174" si="562" t="shared">LN(L173/G173)</f>
        <v>8.6610220380970742E-5</v>
      </c>
      <c r="AP173" s="40">
        <f ref="AP173:AP174" si="563" t="shared">(C173-I173)/(H173-I173)</f>
        <v>0.28900375939850398</v>
      </c>
      <c r="AQ173" s="40">
        <f ref="AQ173:AQ174" si="564" t="shared">(N172-I173)/(H173-I173)</f>
        <v>0.47697368421053632</v>
      </c>
      <c r="AR173" s="25">
        <f ref="AR173:AR174" si="565" t="shared">LN(M173/L173)</f>
        <v>-1.7322794274185767E-4</v>
      </c>
      <c r="AS173" s="25">
        <f ref="AS173:AS174" si="566" t="shared">LN(N173/L173)</f>
        <v>-1.4573331461414834E-3</v>
      </c>
      <c r="AT173" s="25">
        <f ref="AT173:AT174" si="567" t="shared">LN(N173/C173)</f>
        <v>2.653686077615782E-3</v>
      </c>
      <c r="AU173" s="28">
        <f ref="AU173:AU174" si="568" t="shared">+(G173-I173)/(H173-I173)</f>
        <v>0.87734962406016426</v>
      </c>
      <c r="AV173" s="28">
        <f ref="AV173:AV174" si="569" t="shared">+(N173-P173)/(O173-P173)</f>
        <v>0.15163607342379326</v>
      </c>
      <c r="AW173" s="40">
        <f ref="AW173:AW174" si="570" t="shared">+(N173-V173)/(U173-V173)</f>
        <v>0.57530962844587441</v>
      </c>
      <c r="AX173" s="25">
        <f ref="AX173:AX174" si="571" t="shared">LN(N173/C173)</f>
        <v>2.653686077615782E-3</v>
      </c>
      <c r="AY173" s="28">
        <f ref="AY173:AY174" si="572" t="shared">(N173-L173)/(U173-V173)</f>
        <v>-0.1813823411905717</v>
      </c>
      <c r="AZ173" s="25">
        <f ref="AZ173:AZ174" si="573" t="shared">LN(G173/I173)</f>
        <v>6.0072028766675559E-3</v>
      </c>
      <c r="BA173" s="25">
        <f ref="BA173:BA174" si="574" t="shared">LN(N173/P173)</f>
        <v>6.105280936157079E-4</v>
      </c>
      <c r="BB173" s="25">
        <f ref="BB173:BB174" si="575" t="shared">AW172</f>
        <v>1</v>
      </c>
      <c r="BC173" s="25">
        <f ref="BC173:BC174" si="576" t="shared">AS172</f>
        <v>6.8492755215227852E-3</v>
      </c>
      <c r="BD173" s="25">
        <f ref="BD173:BD174" si="577" t="shared">AT172</f>
        <v>7.0144692114993473E-3</v>
      </c>
      <c r="BE173" s="39">
        <f ref="BE173:BE174" si="578" t="shared">IF(AS172&lt;0,1,0)</f>
        <v>0</v>
      </c>
      <c r="BF173" t="str">
        <f ref="BF173:BF174" si="579" t="shared"><![CDATA[IF(B173=2,IF(AW172<0.226,IF(AND(ABS(AB173)<0.03,AP173<0.8),IF(AND(AU173<0.5 & Q172<14),2,1),0),IF(AW172<0.8,IF(AND(AU173>0.2,AL173>-0.03,AB173>-0.01),1,0),0)),"")]]></f>
        <v/>
      </c>
      <c r="BG173" t="str">
        <f ref="BG173:BG174" si="580" t="shared"><![CDATA[IF(B173=2,IF(AW172<0.226,IF(AND(ABS(AB173)<0.03,AP173<0.8),IF(AND(AU173<0.5 & Q172<14),2,1),0),IF(AW172<0.8,IF(AND(AU173>0.2,AL173>-0.03,AB173>-0.01),1,0),0)),"")]]></f>
        <v/>
      </c>
      <c r="BH173">
        <f ref="BH173:BH174" si="581" t="shared">IF(B173=3,IF(AW172&lt;0.85,IF(AND(K173&gt;942,AU173&gt;0.9),0.25,1)*IF(AS172&lt;-0.004,1,0.5),0),"")</f>
        <v>0</v>
      </c>
      <c r="BI173" t="str">
        <f ref="BI173:BI174" si="582" t="shared">IF(B173=4,IF(AW172&lt;0.6,IF(AR173&gt;=0,IF(K173&lt;1018,2,1),0),IF(AW172&gt;0.85,IF(AR173&lt;=0,-0.5,0),0)),"")</f>
        <v/>
      </c>
      <c r="BJ173" t="str">
        <f ref="BJ173:BJ174" si="583" t="shared">IF(B173=5,IF(AW172&lt;0.4,IF(AR173&gt; -0.004,1,0),IF(AW172&lt;0.95,IF(AND(AP173&lt;0.85,AU173&lt;0.95,AR173&gt;0,K173&lt;1115),0.5,0),0)),"")</f>
        <v/>
      </c>
      <c r="BK173" s="25" t="str">
        <f ref="BK173:BK174" si="584" t="shared">IF(MAX(BF173:BJ173)=0,"",MAX(BF173:BJ173)*AS173)</f>
        <v/>
      </c>
    </row>
    <row r="174" spans="1:63">
      <c r="A174" s="1">
        <v>42754</v>
      </c>
      <c r="B174" s="41">
        <f si="306" t="shared"/>
        <v>4</v>
      </c>
      <c r="C174" s="49">
        <v>3104.97</v>
      </c>
      <c r="D174" s="49">
        <v>3102.57</v>
      </c>
      <c r="E174" s="49">
        <v>3104.29</v>
      </c>
      <c r="F174" s="49">
        <v>3099.91</v>
      </c>
      <c r="G174" s="49">
        <v>3111.16</v>
      </c>
      <c r="H174" s="49">
        <v>3115.69</v>
      </c>
      <c r="I174" s="49">
        <v>3097.09</v>
      </c>
      <c r="J174" s="49">
        <v>1015</v>
      </c>
      <c r="K174" s="49">
        <v>939</v>
      </c>
      <c r="L174" s="49">
        <v>3111.34</v>
      </c>
      <c r="M174" s="49">
        <v>3109.76</v>
      </c>
      <c r="N174" s="49">
        <v>3101.29</v>
      </c>
      <c r="O174" s="49">
        <v>3111.98</v>
      </c>
      <c r="P174" s="49">
        <v>3094</v>
      </c>
      <c r="Q174" s="49">
        <v>1302</v>
      </c>
      <c r="R174" s="49">
        <v>1447</v>
      </c>
      <c r="S174">
        <f si="455" t="shared"/>
        <v>3128.384</v>
      </c>
      <c r="T174" t="str">
        <f si="542" t="shared"/>
        <v>熊</v>
      </c>
      <c r="U174">
        <f si="543" t="shared"/>
        <v>3115.69</v>
      </c>
      <c r="V174">
        <f si="544" t="shared"/>
        <v>3094</v>
      </c>
      <c r="W174" s="40">
        <f si="545" t="shared"/>
        <v>6.9858843873342727E-3</v>
      </c>
      <c r="X174">
        <f si="546" t="shared"/>
        <v>1015</v>
      </c>
      <c r="Y174">
        <f si="547" t="shared"/>
        <v>1447</v>
      </c>
      <c r="AA174" s="25">
        <f si="548" t="shared"/>
        <v>6.9855747398525772E-3</v>
      </c>
      <c r="AB174" s="25">
        <f si="549" t="shared"/>
        <v>-2.5860502866621188E-3</v>
      </c>
      <c r="AC174" s="25">
        <f si="550" t="shared"/>
        <v>-4.632482572523809E-3</v>
      </c>
      <c r="AD174" s="25">
        <f si="551" t="shared"/>
        <v>2.353401814810481E-3</v>
      </c>
      <c r="AE174" s="25">
        <f si="552" t="shared"/>
        <v>3.4465830351912033E-3</v>
      </c>
      <c r="AF174" s="25">
        <f si="553" t="shared"/>
        <v>-3.539301352142997E-3</v>
      </c>
      <c r="AG174" s="25">
        <f si="554" t="shared"/>
        <v>-1.1858995373326283E-3</v>
      </c>
      <c r="AH174" s="25">
        <f si="555" t="shared"/>
        <v>-3.7719498239946305E-3</v>
      </c>
      <c r="AI174" s="25">
        <f si="556" t="shared"/>
        <v>-7.7325321128296064E-4</v>
      </c>
      <c r="AJ174" s="25">
        <f si="557" t="shared"/>
        <v>-2.1902771110188734E-4</v>
      </c>
      <c r="AK174" s="25">
        <f si="558" t="shared"/>
        <v>-1.6309746914255508E-3</v>
      </c>
      <c r="AL174" s="25">
        <f si="559" t="shared"/>
        <v>1.9915934982133467E-3</v>
      </c>
      <c r="AM174" s="25">
        <f si="560" t="shared"/>
        <v>5.9876755883735639E-3</v>
      </c>
      <c r="AN174" s="25">
        <f si="561" t="shared"/>
        <v>5.7944274094007975E-3</v>
      </c>
      <c r="AO174" s="25">
        <f si="562" t="shared"/>
        <v>5.7854560080588962E-5</v>
      </c>
      <c r="AP174" s="40">
        <f si="563" t="shared"/>
        <v>0.42365591397847813</v>
      </c>
      <c r="AQ174" s="40">
        <f si="564" t="shared"/>
        <v>0.8559139784946318</v>
      </c>
      <c r="AR174" s="25">
        <f si="565" t="shared"/>
        <v>-5.079487659647307E-4</v>
      </c>
      <c r="AS174" s="25">
        <f si="566" t="shared"/>
        <v>-3.2353475956264166E-3</v>
      </c>
      <c r="AT174" s="25">
        <f si="567" t="shared"/>
        <v>-1.1858995373326283E-3</v>
      </c>
      <c r="AU174" s="28">
        <f si="568" t="shared"/>
        <v>0.75645161290321383</v>
      </c>
      <c r="AV174" s="28">
        <f si="569" t="shared"/>
        <v>0.4054505005561711</v>
      </c>
      <c r="AW174" s="40">
        <f si="570" t="shared"/>
        <v>0.33609958506223814</v>
      </c>
      <c r="AX174" s="25">
        <f si="571" t="shared"/>
        <v>-1.1858995373326283E-3</v>
      </c>
      <c r="AY174" s="28">
        <f si="572" t="shared"/>
        <v>-0.46334716459198511</v>
      </c>
      <c r="AZ174" s="25">
        <f si="573" t="shared"/>
        <v>4.5326860513957489E-3</v>
      </c>
      <c r="BA174" s="25">
        <f si="574" t="shared"/>
        <v>2.353401814810481E-3</v>
      </c>
      <c r="BB174" s="25">
        <f si="575" t="shared"/>
        <v>0.57530962844587441</v>
      </c>
      <c r="BC174" s="25">
        <f si="576" t="shared"/>
        <v>-1.4573331461414834E-3</v>
      </c>
      <c r="BD174" s="25">
        <f si="577" t="shared"/>
        <v>2.653686077615782E-3</v>
      </c>
      <c r="BE174" s="39">
        <f si="578" t="shared"/>
        <v>1</v>
      </c>
      <c r="BF174" t="str">
        <f si="579" t="shared"/>
        <v/>
      </c>
      <c r="BG174" t="str">
        <f si="580" t="shared"/>
        <v/>
      </c>
      <c r="BH174" t="str">
        <f si="581" t="shared"/>
        <v/>
      </c>
      <c r="BI174">
        <f si="582" t="shared"/>
        <v>0</v>
      </c>
      <c r="BJ174" t="str">
        <f si="583" t="shared"/>
        <v/>
      </c>
      <c r="BK174" s="25" t="str">
        <f si="584" t="shared"/>
        <v/>
      </c>
    </row>
    <row r="175" spans="1:63">
      <c r="A175" s="1">
        <v>42755</v>
      </c>
      <c r="B175" s="41">
        <f si="306" t="shared"/>
        <v>5</v>
      </c>
      <c r="C175" s="49">
        <v>3095.81</v>
      </c>
      <c r="D175" s="49">
        <v>3096.54</v>
      </c>
      <c r="E175" s="49">
        <v>3099.5</v>
      </c>
      <c r="F175" s="49">
        <v>3103.78</v>
      </c>
      <c r="G175" s="49">
        <v>3118.11</v>
      </c>
      <c r="H175" s="49">
        <v>3122.98</v>
      </c>
      <c r="I175" s="49">
        <v>3095.37</v>
      </c>
      <c r="J175" s="49">
        <v>1058</v>
      </c>
      <c r="K175" s="49">
        <v>931</v>
      </c>
      <c r="L175" s="49">
        <v>3118.82</v>
      </c>
      <c r="M175" s="49">
        <v>3118.69</v>
      </c>
      <c r="N175" s="49">
        <v>3123.13</v>
      </c>
      <c r="O175" s="49">
        <v>3125.5</v>
      </c>
      <c r="P175" s="49">
        <v>3117</v>
      </c>
      <c r="Q175" s="49">
        <v>1355</v>
      </c>
      <c r="R175" s="49">
        <v>1430</v>
      </c>
      <c r="S175">
        <f si="455" t="shared"/>
        <v>3126.5770000000002</v>
      </c>
      <c r="T175" t="str">
        <f ref="T175:T176" si="585" t="shared">IF(AVERAGE(N174)&lt;S174,"熊",IF(AVERAGE(N174)&gt;S174,"牛",""))</f>
        <v>熊</v>
      </c>
      <c r="U175">
        <f ref="U175:U176" si="586" t="shared">MAX(H175,O175)</f>
        <v>3125.5</v>
      </c>
      <c r="V175">
        <f ref="V175:V176" si="587" t="shared">MIN(I175,P175)</f>
        <v>3095.37</v>
      </c>
      <c r="W175" s="40">
        <f ref="W175:W176" si="588" t="shared">LN(U175/V175)</f>
        <v>9.6868237409102886E-3</v>
      </c>
      <c r="X175">
        <f ref="X175:X176" si="589" t="shared">IF(U175=H175,J175,Q175)</f>
        <v>1355</v>
      </c>
      <c r="Y175">
        <f ref="Y175:Y176" si="590" t="shared">IF(V175=I175,K175,R175)</f>
        <v>931</v>
      </c>
      <c r="AA175" s="25">
        <f ref="AA175:AA176" si="591" t="shared">(U175-V175)/(C175)</f>
        <v>9.7325094240279953E-3</v>
      </c>
      <c r="AB175" s="25">
        <f ref="AB175:AB176" si="592" t="shared">LN(C175/N174)</f>
        <v>-1.7685696304334121E-3</v>
      </c>
      <c r="AC175" s="25">
        <f ref="AC175:AC176" si="593" t="shared">LN(N175/U175)</f>
        <v>-7.5856631410273537E-4</v>
      </c>
      <c r="AD175" s="25">
        <f ref="AD175:AD176" si="594" t="shared">LN(N175/V175)</f>
        <v>8.9282574268075322E-3</v>
      </c>
      <c r="AE175" s="25">
        <f ref="AE175:AE176" si="595" t="shared">LN(U175/C175)</f>
        <v>9.5446860544785364E-3</v>
      </c>
      <c r="AF175" s="25">
        <f ref="AF175:AF176" si="596" t="shared">LN(V175/C175)</f>
        <v>-1.4213768643162587E-4</v>
      </c>
      <c r="AG175" s="25">
        <f ref="AG175:AG176" si="597" t="shared">LN(N175/C175)</f>
        <v>8.7861197403759066E-3</v>
      </c>
      <c r="AH175" s="25">
        <f ref="AH175" si="598" t="shared">LN(N175/N174)</f>
        <v>7.017550109942536E-3</v>
      </c>
      <c r="AI175" s="25">
        <f ref="AI175:AI176" si="599" t="shared">LN(D175/C175)</f>
        <v>2.3577478772411511E-4</v>
      </c>
      <c r="AJ175" s="25">
        <f ref="AJ175:AJ176" si="600" t="shared">LN(E175/C175)</f>
        <v>1.1912238245855944E-3</v>
      </c>
      <c r="AK175" s="25">
        <f ref="AK175:AK176" si="601" t="shared">LN(F175/C175)</f>
        <v>2.5711391852182852E-3</v>
      </c>
      <c r="AL175" s="25">
        <f ref="AL175:AL176" si="602" t="shared">+LN(G175/C175)</f>
        <v>7.1774647030593683E-3</v>
      </c>
      <c r="AM175" s="25">
        <f ref="AM175:AM176" si="603" t="shared">LN(H175/I175)</f>
        <v>8.8802275329923058E-3</v>
      </c>
      <c r="AN175" s="25">
        <f ref="AN175:AN176" si="604" t="shared">LN(O175/P175)</f>
        <v>2.72326960452993E-3</v>
      </c>
      <c r="AO175" s="25">
        <f ref="AO175:AO176" si="605" t="shared">LN(L175/G175)</f>
        <v>2.2767611727786188E-4</v>
      </c>
      <c r="AP175" s="40">
        <f ref="AP175:AP176" si="606" t="shared">(C175-I175)/(H175-I175)</f>
        <v>1.5936254980081586E-2</v>
      </c>
      <c r="AQ175" s="40">
        <f ref="AQ175:AQ176" si="607" t="shared">(N174-I175)/(H175-I175)</f>
        <v>0.21441506700471008</v>
      </c>
      <c r="AR175" s="25">
        <f ref="AR175:AR176" si="608" t="shared">LN(M175/L175)</f>
        <v>-4.1683299912646307E-5</v>
      </c>
      <c r="AS175" s="25">
        <f ref="AS175:AS176" si="609" t="shared">LN(N175/L175)</f>
        <v>1.3809789200386279E-3</v>
      </c>
      <c r="AT175" s="25">
        <f ref="AT175:AT176" si="610" t="shared">LN(N175/C175)</f>
        <v>8.7861197403759066E-3</v>
      </c>
      <c r="AU175" s="28">
        <f ref="AU175:AU176" si="611" t="shared">+(G175-I175)/(H175-I175)</f>
        <v>0.82361463237957744</v>
      </c>
      <c r="AV175" s="28">
        <f ref="AV175:AV176" si="612" t="shared">+(N175-P175)/(O175-P175)</f>
        <v>0.72117647058824819</v>
      </c>
      <c r="AW175" s="40">
        <f ref="AW175:AW176" si="613" t="shared">+(N175-V175)/(U175-V175)</f>
        <v>0.92134085628941642</v>
      </c>
      <c r="AX175" s="25">
        <f ref="AX175:AX176" si="614" t="shared">LN(N175/C175)</f>
        <v>8.7861197403759066E-3</v>
      </c>
      <c r="AY175" s="28">
        <f ref="AY175:AY176" si="615" t="shared">(N175-L175)/(U175-V175)</f>
        <v>0.14304679721207866</v>
      </c>
      <c r="AZ175" s="25">
        <f ref="AZ175:AZ176" si="616" t="shared">LN(G175/I175)</f>
        <v>7.3196023894910381E-3</v>
      </c>
      <c r="BA175" s="25">
        <f ref="BA175:BA176" si="617" t="shared">LN(N175/P175)</f>
        <v>1.9647032904271562E-3</v>
      </c>
      <c r="BB175" s="25">
        <f ref="BB175:BB176" si="618" t="shared">AW174</f>
        <v>0.33609958506223814</v>
      </c>
      <c r="BC175" s="25">
        <f ref="BC175:BC176" si="619" t="shared">AS174</f>
        <v>-3.2353475956264166E-3</v>
      </c>
      <c r="BD175" s="25">
        <f ref="BD175:BD176" si="620" t="shared">AT174</f>
        <v>-1.1858995373326283E-3</v>
      </c>
      <c r="BE175" s="39">
        <f ref="BE175:BE176" si="621" t="shared">IF(AS174&lt;0,1,0)</f>
        <v>1</v>
      </c>
      <c r="BF175" t="str">
        <f ref="BF175:BF176" si="622" t="shared"><![CDATA[IF(B175=2,IF(AW174<0.226,IF(AND(ABS(AB175)<0.03,AP175<0.8),IF(AND(AU175<0.5 & Q174<14),2,1),0),IF(AW174<0.8,IF(AND(AU175>0.2,AL175>-0.03,AB175>-0.01),1,0),0)),"")]]></f>
        <v/>
      </c>
      <c r="BG175" t="str">
        <f ref="BG175:BG176" si="623" t="shared"><![CDATA[IF(B175=2,IF(AW174<0.226,IF(AND(ABS(AB175)<0.03,AP175<0.8),IF(AND(AU175<0.5 & Q174<14),2,1),0),IF(AW174<0.8,IF(AND(AU175>0.2,AL175>-0.03,AB175>-0.01),1,0),0)),"")]]></f>
        <v/>
      </c>
      <c r="BH175" t="str">
        <f ref="BH175:BH176" si="624" t="shared">IF(B175=3,IF(AW174&lt;0.85,IF(AND(K175&gt;942,AU175&gt;0.9),0.25,1)*IF(AS174&lt;-0.004,1,0.5),0),"")</f>
        <v/>
      </c>
      <c r="BI175" t="str">
        <f ref="BI175:BI176" si="625" t="shared">IF(B175=4,IF(AW174&lt;0.6,IF(AR175&gt;=0,IF(K175&lt;1018,2,1),0),IF(AW174&gt;0.85,IF(AR175&lt;=0,-0.5,0),0)),"")</f>
        <v/>
      </c>
      <c r="BJ175">
        <f ref="BJ175:BJ176" si="626" t="shared">IF(B175=5,IF(AW174&lt;0.4,IF(AR175&gt; -0.004,1,0),IF(AW174&lt;0.95,IF(AND(AP175&lt;0.85,AU175&lt;0.95,AR175&gt;0,K175&lt;1115),0.5,0),0)),"")</f>
        <v>1</v>
      </c>
      <c r="BK175" s="25">
        <f ref="BK175:BK176" si="627" t="shared">IF(MAX(BF175:BJ175)=0,"",MAX(BF175:BJ175)*AS175)</f>
        <v>1.3809789200386279E-3</v>
      </c>
    </row>
    <row r="176" spans="1:63">
      <c r="A176" s="1">
        <v>42758</v>
      </c>
      <c r="B176" s="41">
        <f si="306" t="shared"/>
        <v>1</v>
      </c>
      <c r="C176" s="49">
        <v>3125.42</v>
      </c>
      <c r="D176" s="49">
        <v>3128.45</v>
      </c>
      <c r="E176" s="49">
        <v>3130.85</v>
      </c>
      <c r="F176" s="49">
        <v>3129.96</v>
      </c>
      <c r="G176" s="49">
        <v>3133.08</v>
      </c>
      <c r="H176" s="49">
        <v>3145.65</v>
      </c>
      <c r="I176" s="49">
        <v>3125.42</v>
      </c>
      <c r="J176" s="49">
        <v>1046</v>
      </c>
      <c r="K176" s="49">
        <v>931</v>
      </c>
      <c r="L176" s="49">
        <v>3133.8</v>
      </c>
      <c r="M176" s="49">
        <v>3134.17</v>
      </c>
      <c r="N176" s="49">
        <v>3136.77</v>
      </c>
      <c r="O176" s="49">
        <v>3136.77</v>
      </c>
      <c r="P176" s="49">
        <v>3127.54</v>
      </c>
      <c r="Q176" s="49">
        <v>1500</v>
      </c>
      <c r="R176" s="49">
        <v>1423</v>
      </c>
      <c r="S176">
        <f si="455" t="shared"/>
        <v>3125.7555000000002</v>
      </c>
      <c r="T176" t="str">
        <f si="585" t="shared"/>
        <v>熊</v>
      </c>
      <c r="U176">
        <f si="586" t="shared"/>
        <v>3145.65</v>
      </c>
      <c r="V176">
        <f si="587" t="shared"/>
        <v>3125.42</v>
      </c>
      <c r="W176" s="40">
        <f si="588" t="shared"/>
        <v>6.4518719056070031E-3</v>
      </c>
      <c r="X176">
        <f si="589" t="shared"/>
        <v>1046</v>
      </c>
      <c r="Y176">
        <f si="590" t="shared"/>
        <v>931</v>
      </c>
      <c r="AA176" s="25">
        <f si="591" t="shared"/>
        <v>6.4727300650792591E-3</v>
      </c>
      <c r="AB176" s="25">
        <f si="592" t="shared"/>
        <v>7.329700818667715E-4</v>
      </c>
      <c r="AC176" s="25">
        <f si="593" t="shared"/>
        <v>-2.826937999613941E-3</v>
      </c>
      <c r="AD176" s="25">
        <f si="594" t="shared"/>
        <v>3.6249339059930899E-3</v>
      </c>
      <c r="AE176" s="25">
        <f si="595" t="shared"/>
        <v>6.4518719056070031E-3</v>
      </c>
      <c r="AF176" s="25">
        <f si="596" t="shared"/>
        <v>0</v>
      </c>
      <c r="AG176" s="25">
        <f si="597" t="shared"/>
        <v>3.6249339059930899E-3</v>
      </c>
      <c r="AH176" s="25">
        <f>LN(N176/N175)</f>
        <v>4.3579039878597061E-3</v>
      </c>
      <c r="AI176" s="25">
        <f si="599" t="shared"/>
        <v>9.6900007102403065E-4</v>
      </c>
      <c r="AJ176" s="25">
        <f si="600" t="shared"/>
        <v>1.7358590225407353E-3</v>
      </c>
      <c r="AK176" s="25">
        <f si="601" t="shared"/>
        <v>1.4515507601929329E-3</v>
      </c>
      <c r="AL176" s="25">
        <f si="602" t="shared"/>
        <v>2.4478721179012277E-3</v>
      </c>
      <c r="AM176" s="25">
        <f si="603" t="shared"/>
        <v>6.4518719056070031E-3</v>
      </c>
      <c r="AN176" s="25">
        <f si="604" t="shared"/>
        <v>2.946855018160876E-3</v>
      </c>
      <c r="AO176" s="25">
        <f si="605" t="shared"/>
        <v>2.2977941277588105E-4</v>
      </c>
      <c r="AP176" s="40">
        <f si="606" t="shared"/>
        <v>0</v>
      </c>
      <c r="AQ176" s="40">
        <f si="607" t="shared"/>
        <v>-0.11319822046465455</v>
      </c>
      <c r="AR176" s="25">
        <f si="608" t="shared"/>
        <v>1.180605524370999E-4</v>
      </c>
      <c r="AS176" s="25">
        <f si="609" t="shared"/>
        <v>9.4728237531598578E-4</v>
      </c>
      <c r="AT176" s="25">
        <f si="610" t="shared"/>
        <v>3.6249339059930899E-3</v>
      </c>
      <c r="AU176" s="28">
        <f si="611" t="shared"/>
        <v>0.37864557587740227</v>
      </c>
      <c r="AV176" s="28">
        <f si="612" t="shared"/>
        <v>1</v>
      </c>
      <c r="AW176" s="40">
        <f si="613" t="shared"/>
        <v>0.56104794859119622</v>
      </c>
      <c r="AX176" s="25">
        <f si="614" t="shared"/>
        <v>3.6249339059930899E-3</v>
      </c>
      <c r="AY176" s="28">
        <f si="615" t="shared"/>
        <v>0.1468116658427977</v>
      </c>
      <c r="AZ176" s="25">
        <f si="616" t="shared"/>
        <v>2.4478721179012277E-3</v>
      </c>
      <c r="BA176" s="25">
        <f si="617" t="shared"/>
        <v>2.946855018160876E-3</v>
      </c>
      <c r="BB176" s="25">
        <f si="618" t="shared"/>
        <v>0.92134085628941642</v>
      </c>
      <c r="BC176" s="25">
        <f si="619" t="shared"/>
        <v>1.3809789200386279E-3</v>
      </c>
      <c r="BD176" s="25">
        <f si="620" t="shared"/>
        <v>8.7861197403759066E-3</v>
      </c>
      <c r="BE176" s="39">
        <f si="621" t="shared"/>
        <v>0</v>
      </c>
      <c r="BF176" t="str">
        <f si="622" t="shared"/>
        <v/>
      </c>
      <c r="BG176" t="str">
        <f si="623" t="shared"/>
        <v/>
      </c>
      <c r="BH176" t="str">
        <f si="624" t="shared"/>
        <v/>
      </c>
      <c r="BI176" t="str">
        <f si="625" t="shared"/>
        <v/>
      </c>
      <c r="BJ176" t="str">
        <f si="626" t="shared"/>
        <v/>
      </c>
      <c r="BK176" s="25" t="str">
        <f si="627" t="shared"/>
        <v/>
      </c>
    </row>
    <row r="177" spans="1:64">
      <c r="A177" s="1">
        <v>42759</v>
      </c>
      <c r="B177" s="41">
        <f si="306" t="shared"/>
        <v>2</v>
      </c>
      <c r="C177" s="49">
        <v>3134.4317999999998</v>
      </c>
      <c r="D177" s="49">
        <v>3133.6282000000001</v>
      </c>
      <c r="E177" s="49">
        <v>3132.6442999999999</v>
      </c>
      <c r="F177" s="49">
        <v>3136.0682999999999</v>
      </c>
      <c r="G177" s="49">
        <v>3139.0030000000002</v>
      </c>
      <c r="H177" s="49">
        <v>3142.7581</v>
      </c>
      <c r="I177" s="49">
        <v>3131.2921999999999</v>
      </c>
      <c r="J177" s="49">
        <v>1014</v>
      </c>
      <c r="K177" s="49">
        <v>952</v>
      </c>
      <c r="L177" s="49">
        <v>3141.1284999999998</v>
      </c>
      <c r="M177" s="49">
        <v>3139.7498000000001</v>
      </c>
      <c r="N177" s="49">
        <v>3143.0931</v>
      </c>
      <c r="O177" s="49">
        <v>3149.4666999999999</v>
      </c>
      <c r="P177" s="49">
        <v>3138.3006</v>
      </c>
      <c r="Q177" s="49">
        <v>1436</v>
      </c>
      <c r="R177" s="49">
        <v>1323</v>
      </c>
      <c r="S177">
        <f si="455" t="shared"/>
        <v>3127.0864999999999</v>
      </c>
      <c r="T177" t="str">
        <f ref="T177" si="628" t="shared">IF(AVERAGE(N176)&lt;S176,"熊",IF(AVERAGE(N176)&gt;S176,"牛",""))</f>
        <v>牛</v>
      </c>
      <c r="U177">
        <f ref="U177" si="629" t="shared">MAX(H177,O177)</f>
        <v>3149.4666999999999</v>
      </c>
      <c r="V177">
        <f ref="V177" si="630" t="shared">MIN(I177,P177)</f>
        <v>3131.2921999999999</v>
      </c>
      <c r="W177" s="40">
        <f ref="W177" si="631" t="shared">LN(U177/V177)</f>
        <v>5.7873741109772045E-3</v>
      </c>
      <c r="X177">
        <f ref="X177" si="632" t="shared">IF(U177=H177,J177,Q177)</f>
        <v>1436</v>
      </c>
      <c r="Y177">
        <f ref="Y177" si="633" t="shared">IF(V177=I177,K177,R177)</f>
        <v>952</v>
      </c>
      <c r="AA177" s="25">
        <f ref="AA177" si="634" t="shared">(U177-V177)/(C177)</f>
        <v>5.7983395906078036E-3</v>
      </c>
      <c r="AB177" s="25">
        <f ref="AB177" si="635" t="shared">LN(C177/N176)</f>
        <v>-7.4569442442387493E-4</v>
      </c>
      <c r="AC177" s="25">
        <f ref="AC177" si="636" t="shared">LN(N177/U177)</f>
        <v>-2.0257581595361095E-3</v>
      </c>
      <c r="AD177" s="25">
        <f ref="AD177" si="637" t="shared">LN(N177/V177)</f>
        <v>3.7616159514409627E-3</v>
      </c>
      <c r="AE177" s="25">
        <f ref="AE177" si="638" t="shared">LN(U177/C177)</f>
        <v>4.7852232780455761E-3</v>
      </c>
      <c r="AF177" s="25">
        <f ref="AF177" si="639" t="shared">LN(V177/C177)</f>
        <v>-1.0021508329316941E-3</v>
      </c>
      <c r="AG177" s="25">
        <f ref="AG177" si="640" t="shared">LN(N177/C177)</f>
        <v>2.7594651185093213E-3</v>
      </c>
      <c r="AH177" s="25">
        <f>LN(N177/N176)</f>
        <v>2.0137706940855592E-3</v>
      </c>
      <c r="AI177" s="25">
        <f ref="AI177" si="641" t="shared">LN(D177/C177)</f>
        <v>-2.5641107596374669E-4</v>
      </c>
      <c r="AJ177" s="25">
        <f ref="AJ177" si="642" t="shared">LN(E177/C177)</f>
        <v>-5.7044146901984389E-4</v>
      </c>
      <c r="AK177" s="25">
        <f ref="AK177" si="643" t="shared">LN(F177/C177)</f>
        <v>5.2196794866654107E-4</v>
      </c>
      <c r="AL177" s="25">
        <f ref="AL177" si="644" t="shared">+LN(G177/C177)</f>
        <v>1.457319938678417E-3</v>
      </c>
      <c r="AM177" s="25">
        <f ref="AM177" si="645" t="shared">LN(H177/I177)</f>
        <v>3.6550273639423874E-3</v>
      </c>
      <c r="AN177" s="25">
        <f ref="AN177" si="646" t="shared">LN(O177/P177)</f>
        <v>3.5516936951279672E-3</v>
      </c>
      <c r="AO177" s="25">
        <f ref="AO177" si="647" t="shared">LN(L177/G177)</f>
        <v>6.7689667999989078E-4</v>
      </c>
      <c r="AP177" s="40">
        <f ref="AP177" si="648" t="shared">(C177-I177)/(H177-I177)</f>
        <v>0.27382063335629414</v>
      </c>
      <c r="AQ177" s="40">
        <f ref="AQ177" si="649" t="shared">(N176-I177)/(H177-I177)</f>
        <v>0.4777470586696243</v>
      </c>
      <c r="AR177" s="25">
        <f ref="AR177" si="650" t="shared">LN(M177/L177)</f>
        <v>-4.3901504098341025E-4</v>
      </c>
      <c r="AS177" s="25">
        <f ref="AS177" si="651" t="shared">LN(N177/L177)</f>
        <v>6.252484998309426E-4</v>
      </c>
      <c r="AT177" s="25">
        <f ref="AT177" si="652" t="shared">LN(N177/C177)</f>
        <v>2.7594651185093213E-3</v>
      </c>
      <c r="AU177" s="28">
        <f ref="AU177" si="653" t="shared">+(G177-I177)/(H177-I177)</f>
        <v>0.67249845193139579</v>
      </c>
      <c r="AV177" s="28">
        <f ref="AV177" si="654" t="shared">+(N177-P177)/(O177-P177)</f>
        <v>0.4292008848210257</v>
      </c>
      <c r="AW177" s="40">
        <f ref="AW177" si="655" t="shared">+(N177-V177)/(U177-V177)</f>
        <v>0.64931084761617275</v>
      </c>
      <c r="AX177" s="25">
        <f ref="AX177" si="656" t="shared">LN(N177/C177)</f>
        <v>2.7594651185093213E-3</v>
      </c>
      <c r="AY177" s="28">
        <f ref="AY177" si="657" t="shared">(N177-L177)/(U177-V177)</f>
        <v>0.10809650884482309</v>
      </c>
      <c r="AZ177" s="25">
        <f ref="AZ177" si="658" t="shared">LN(G177/I177)</f>
        <v>2.4594707716101044E-3</v>
      </c>
      <c r="BA177" s="25">
        <f ref="BA177" si="659" t="shared">LN(N177/P177)</f>
        <v>1.5259355355917964E-3</v>
      </c>
      <c r="BB177" s="25">
        <f ref="BB177" si="660" t="shared">AW176</f>
        <v>0.56104794859119622</v>
      </c>
      <c r="BC177" s="25">
        <f ref="BC177" si="661" t="shared">AS176</f>
        <v>9.4728237531598578E-4</v>
      </c>
      <c r="BD177" s="25">
        <f ref="BD177" si="662" t="shared">AT176</f>
        <v>3.6249339059930899E-3</v>
      </c>
      <c r="BE177" s="39">
        <f ref="BE177" si="663" t="shared">IF(AS176&lt;0,1,0)</f>
        <v>0</v>
      </c>
      <c r="BF177">
        <f ref="BF177" si="664" t="shared"><![CDATA[IF(B177=2,IF(AW176<0.226,IF(AND(ABS(AB177)<0.03,AP177<0.8),IF(AND(AU177<0.5 & Q176<14),2,1),0),IF(AW176<0.8,IF(AND(AU177>0.2,AL177>-0.03,AB177>-0.01),1,0),0)),"")]]></f>
        <v>1</v>
      </c>
      <c r="BG177">
        <f ref="BG177" si="665" t="shared"><![CDATA[IF(B177=2,IF(AW176<0.226,IF(AND(ABS(AB177)<0.03,AP177<0.8),IF(AND(AU177<0.5 & Q176<14),2,1),0),IF(AW176<0.8,IF(AND(AU177>0.2,AL177>-0.03,AB177>-0.01),1,0),0)),"")]]></f>
        <v>1</v>
      </c>
      <c r="BH177" t="str">
        <f ref="BH177" si="666" t="shared">IF(B177=3,IF(AW176&lt;0.85,IF(AND(K177&gt;942,AU177&gt;0.9),0.25,1)*IF(AS176&lt;-0.004,1,0.5),0),"")</f>
        <v/>
      </c>
      <c r="BI177" t="str">
        <f ref="BI177" si="667" t="shared">IF(B177=4,IF(AW176&lt;0.6,IF(AR177&gt;=0,IF(K177&lt;1018,2,1),0),IF(AW176&gt;0.85,IF(AR177&lt;=0,-0.5,0),0)),"")</f>
        <v/>
      </c>
      <c r="BJ177" t="str">
        <f ref="BJ177" si="668" t="shared">IF(B177=5,IF(AW176&lt;0.4,IF(AR177&gt; -0.004,1,0),IF(AW176&lt;0.95,IF(AND(AP177&lt;0.85,AU177&lt;0.95,AR177&gt;0,K177&lt;1115),0.5,0),0)),"")</f>
        <v/>
      </c>
      <c r="BK177" s="25">
        <f ref="BK177" si="669" t="shared">IF(MAX(BF177:BJ177)=0,"",MAX(BF177:BJ177)*AS177)</f>
        <v>6.252484998309426E-4</v>
      </c>
    </row>
    <row r="178" spans="1:64">
      <c r="A178" s="1">
        <v>42760</v>
      </c>
      <c r="B178" s="41">
        <f si="306" t="shared"/>
        <v>3</v>
      </c>
      <c r="C178" s="49">
        <v>3134.6882000000001</v>
      </c>
      <c r="D178" s="49">
        <v>3136.7649999999999</v>
      </c>
      <c r="E178" s="49">
        <v>3136.6649000000002</v>
      </c>
      <c r="F178" s="49">
        <v>3135.8078</v>
      </c>
      <c r="G178" s="49">
        <v>3149.8811999999998</v>
      </c>
      <c r="H178" s="49">
        <v>3151.4713000000002</v>
      </c>
      <c r="I178" s="49">
        <v>3133.2878000000001</v>
      </c>
      <c r="J178" s="49">
        <v>1112</v>
      </c>
      <c r="K178" s="49">
        <v>938</v>
      </c>
      <c r="L178" s="49">
        <v>3149.6345999999999</v>
      </c>
      <c r="M178" s="49">
        <v>3148.0873000000001</v>
      </c>
      <c r="N178" s="49">
        <v>3149.4317000000001</v>
      </c>
      <c r="O178" s="49">
        <v>3150.4704999999999</v>
      </c>
      <c r="P178" s="49">
        <v>3141.5039999999999</v>
      </c>
      <c r="Q178" s="49">
        <v>1301</v>
      </c>
      <c r="R178" s="49">
        <v>1353</v>
      </c>
      <c r="S178">
        <f si="455" t="shared"/>
        <v>3128.1126549999999</v>
      </c>
      <c r="T178" t="str">
        <f ref="T178" si="670" t="shared">IF(AVERAGE(N177)&lt;S177,"熊",IF(AVERAGE(N177)&gt;S177,"牛",""))</f>
        <v>牛</v>
      </c>
      <c r="U178">
        <f ref="U178" si="671" t="shared">MAX(H178,O178)</f>
        <v>3151.4713000000002</v>
      </c>
      <c r="V178">
        <f ref="V178" si="672" t="shared">MIN(I178,P178)</f>
        <v>3133.2878000000001</v>
      </c>
      <c r="W178" s="40">
        <f ref="W178" si="673" t="shared">LN(U178/V178)</f>
        <v>5.7865545676434637E-3</v>
      </c>
      <c r="X178">
        <f ref="X178" si="674" t="shared">IF(U178=H178,J178,Q178)</f>
        <v>1112</v>
      </c>
      <c r="Y178">
        <f ref="Y178" si="675" t="shared">IF(V178=I178,K178,R178)</f>
        <v>938</v>
      </c>
      <c r="AA178" s="25">
        <f ref="AA178" si="676" t="shared">(U178-V178)/(C178)</f>
        <v>5.8007364177400786E-3</v>
      </c>
      <c r="AB178" s="25">
        <f ref="AB178" si="677" t="shared">LN(C178/N177)</f>
        <v>-2.6776673541841715E-3</v>
      </c>
      <c r="AC178" s="25">
        <f ref="AC178" si="678" t="shared">LN(N178/U178)</f>
        <v>-6.4739929220864183E-4</v>
      </c>
      <c r="AD178" s="25">
        <f ref="AD178" si="679" t="shared">LN(N178/V178)</f>
        <v>5.1391552754349017E-3</v>
      </c>
      <c r="AE178" s="25">
        <f ref="AE178" si="680" t="shared">LN(U178/C178)</f>
        <v>5.3397117516206551E-3</v>
      </c>
      <c r="AF178" s="25">
        <f ref="AF178" si="681" t="shared">LN(V178/C178)</f>
        <v>-4.4684281602264109E-4</v>
      </c>
      <c r="AG178" s="25">
        <f ref="AG178" si="682" t="shared">LN(N178/C178)</f>
        <v>4.692312459412146E-3</v>
      </c>
      <c r="AH178" s="25">
        <f>LN(N178/N177)</f>
        <v>2.0146451052280019E-3</v>
      </c>
      <c r="AI178" s="25">
        <f ref="AI178" si="683" t="shared">LN(D178/C178)</f>
        <v>6.6230266245622988E-4</v>
      </c>
      <c r="AJ178" s="25">
        <f ref="AJ178" si="684" t="shared">LN(E178/C178)</f>
        <v>6.3039029502587264E-4</v>
      </c>
      <c r="AK178" s="25">
        <f ref="AK178" si="685" t="shared">LN(F178/C178)</f>
        <v>3.5710094126460939E-4</v>
      </c>
      <c r="AL178" s="25">
        <f ref="AL178" si="686" t="shared">+LN(G178/C178)</f>
        <v>4.8350264372374946E-3</v>
      </c>
      <c r="AM178" s="25">
        <f ref="AM178" si="687" t="shared">LN(H178/I178)</f>
        <v>5.7865545676434637E-3</v>
      </c>
      <c r="AN178" s="25">
        <f ref="AN178" si="688" t="shared">LN(O178/P178)</f>
        <v>2.850140625902991E-3</v>
      </c>
      <c r="AO178" s="25">
        <f ref="AO178" si="689" t="shared">LN(L178/G178)</f>
        <v>-7.8291731604498594E-5</v>
      </c>
      <c r="AP178" s="40">
        <f ref="AP178" si="690" t="shared">(C178-I178)/(H178-I178)</f>
        <v>7.7014876123957618E-2</v>
      </c>
      <c r="AQ178" s="40">
        <f ref="AQ178" si="691" t="shared">(N177-I178)/(H178-I178)</f>
        <v>0.53924162015013266</v>
      </c>
      <c r="AR178" s="25">
        <f ref="AR178" si="692" t="shared">LN(M178/L178)</f>
        <v>-4.9138404512076019E-4</v>
      </c>
      <c r="AS178" s="25">
        <f ref="AS178" si="693" t="shared">LN(N178/L178)</f>
        <v>-6.4422246220834182E-5</v>
      </c>
      <c r="AT178" s="25">
        <f ref="AT178" si="694" t="shared">LN(N178/C178)</f>
        <v>4.692312459412146E-3</v>
      </c>
      <c r="AU178" s="28">
        <f ref="AU178" si="695" t="shared">+(G178-I178)/(H178-I178)</f>
        <v>0.91255258888550939</v>
      </c>
      <c r="AV178" s="28">
        <f ref="AV178" si="696" t="shared">+(N178-P178)/(O178-P178)</f>
        <v>0.88414654547484406</v>
      </c>
      <c r="AW178" s="40">
        <f ref="AW178" si="697" t="shared">+(N178-V178)/(U178-V178)</f>
        <v>0.88783237550526284</v>
      </c>
      <c r="AX178" s="25">
        <f ref="AX178" si="698" t="shared">LN(N178/C178)</f>
        <v>4.692312459412146E-3</v>
      </c>
      <c r="AY178" s="28">
        <f ref="AY178" si="699" t="shared">(N178-L178)/(U178-V178)</f>
        <v>-1.1158467841712058E-2</v>
      </c>
      <c r="AZ178" s="25">
        <f ref="AZ178" si="700" t="shared">LN(G178/I178)</f>
        <v>5.2818692532602364E-3</v>
      </c>
      <c r="BA178" s="25">
        <f ref="BA178" si="701" t="shared">LN(N178/P178)</f>
        <v>2.5203577256495491E-3</v>
      </c>
      <c r="BB178" s="25">
        <f ref="BB178" si="702" t="shared">AW177</f>
        <v>0.64931084761617275</v>
      </c>
      <c r="BC178" s="25">
        <f ref="BC178" si="703" t="shared">AS177</f>
        <v>6.252484998309426E-4</v>
      </c>
      <c r="BD178" s="25">
        <f ref="BD178" si="704" t="shared">AT177</f>
        <v>2.7594651185093213E-3</v>
      </c>
      <c r="BE178" s="39">
        <f ref="BE178" si="705" t="shared">IF(AS177&lt;0,1,0)</f>
        <v>0</v>
      </c>
      <c r="BF178" t="str">
        <f ref="BF178" si="706" t="shared"><![CDATA[IF(B178=2,IF(AW177<0.226,IF(AND(ABS(AB178)<0.03,AP178<0.8),IF(AND(AU178<0.5 & Q177<14),2,1),0),IF(AW177<0.8,IF(AND(AU178>0.2,AL178>-0.03,AB178>-0.01),1,0),0)),"")]]></f>
        <v/>
      </c>
      <c r="BG178" t="str">
        <f ref="BG178" si="707" t="shared"><![CDATA[IF(B178=2,IF(AW177<0.226,IF(AND(ABS(AB178)<0.03,AP178<0.8),IF(AND(AU178<0.5 & Q177<14),2,1),0),IF(AW177<0.8,IF(AND(AU178>0.2,AL178>-0.03,AB178>-0.01),1,0),0)),"")]]></f>
        <v/>
      </c>
      <c r="BH178">
        <f ref="BH178" si="708" t="shared">IF(B178=3,IF(AW177&lt;0.85,IF(AND(K178&gt;942,AU178&gt;0.9),0.25,1)*IF(AS177&lt;-0.004,1,0.5),0),"")</f>
        <v>0.5</v>
      </c>
      <c r="BI178" t="str">
        <f ref="BI178" si="709" t="shared">IF(B178=4,IF(AW177&lt;0.6,IF(AR178&gt;=0,IF(K178&lt;1018,2,1),0),IF(AW177&gt;0.85,IF(AR178&lt;=0,-0.5,0),0)),"")</f>
        <v/>
      </c>
      <c r="BJ178" t="str">
        <f ref="BJ178" si="710" t="shared">IF(B178=5,IF(AW177&lt;0.4,IF(AR178&gt; -0.004,1,0),IF(AW177&lt;0.95,IF(AND(AP178&lt;0.85,AU178&lt;0.95,AR178&gt;0,K178&lt;1115),0.5,0),0)),"")</f>
        <v/>
      </c>
      <c r="BK178" s="25">
        <f ref="BK178:BK179" si="711" t="shared">IF(MAX(BF178:BJ178)=0,"",MAX(BF178:BJ178)*AS178)</f>
        <v>-3.2211123110417091E-5</v>
      </c>
    </row>
    <row r="179" spans="1:64">
      <c r="A179" s="1">
        <v>42761</v>
      </c>
      <c r="B179" s="41">
        <f si="306" t="shared"/>
        <v>4</v>
      </c>
      <c r="C179">
        <v>3151.8861000000002</v>
      </c>
      <c r="D179">
        <v>3150.9018000000001</v>
      </c>
      <c r="E179">
        <v>3152.4056</v>
      </c>
      <c r="F179">
        <v>3154.3588</v>
      </c>
      <c r="G179">
        <v>3153.72</v>
      </c>
      <c r="H179">
        <v>3162.8987999999999</v>
      </c>
      <c r="I179">
        <v>3148.9780000000001</v>
      </c>
      <c r="J179">
        <v>1019</v>
      </c>
      <c r="K179">
        <v>1115</v>
      </c>
      <c r="L179">
        <v>3154.0684000000001</v>
      </c>
      <c r="M179">
        <v>3154.2384999999999</v>
      </c>
      <c r="N179">
        <v>3158.8971999999999</v>
      </c>
      <c r="O179">
        <v>3159.2993000000001</v>
      </c>
      <c r="P179">
        <v>3152.7874000000002</v>
      </c>
      <c r="Q179">
        <v>1419</v>
      </c>
      <c r="R179">
        <v>1427</v>
      </c>
      <c r="S179">
        <f si="455" t="shared"/>
        <v>3129.8512399999995</v>
      </c>
      <c r="T179" t="str">
        <f ref="T179" si="712" t="shared">IF(AVERAGE(N178)&lt;S178,"熊",IF(AVERAGE(N178)&gt;S178,"牛",""))</f>
        <v>牛</v>
      </c>
      <c r="U179">
        <f ref="U179" si="713" t="shared">MAX(H179,O179)</f>
        <v>3162.8987999999999</v>
      </c>
      <c r="V179">
        <f ref="V179" si="714" t="shared">MIN(I179,P179)</f>
        <v>3148.9780000000001</v>
      </c>
      <c r="W179" s="40">
        <f ref="W179" si="715" t="shared">LN(U179/V179)</f>
        <v>4.4109931205398691E-3</v>
      </c>
      <c r="X179">
        <f ref="X179" si="716" t="shared">IF(U179=H179,J179,Q179)</f>
        <v>1019</v>
      </c>
      <c r="Y179">
        <f ref="Y179" si="717" t="shared">IF(V179=I179,K179,R179)</f>
        <v>1115</v>
      </c>
      <c r="AA179" s="25">
        <f ref="AA179" si="718" t="shared">(U179-V179)/(C179)</f>
        <v>4.4166570613068381E-3</v>
      </c>
      <c r="AB179" s="25">
        <f ref="AB179" si="719" t="shared">LN(C179/N178)</f>
        <v>7.7901169311686807E-4</v>
      </c>
      <c r="AC179" s="25">
        <f ref="AC179" si="720" t="shared">LN(N179/U179)</f>
        <v>-1.2659695233569279E-3</v>
      </c>
      <c r="AD179" s="25">
        <f ref="AD179" si="721" t="shared">LN(N179/V179)</f>
        <v>3.145023597182993E-3</v>
      </c>
      <c r="AE179" s="25">
        <f ref="AE179" si="722" t="shared">LN(U179/C179)</f>
        <v>3.4879133142341509E-3</v>
      </c>
      <c r="AF179" s="25">
        <f ref="AF179" si="723" t="shared">LN(V179/C179)</f>
        <v>-9.2307980630578499E-4</v>
      </c>
      <c r="AG179" s="25">
        <f ref="AG179" si="724" t="shared">LN(N179/C179)</f>
        <v>2.2219437908769721E-3</v>
      </c>
      <c r="AH179" s="25">
        <f>LN(N179/N178)</f>
        <v>3.0009554839941039E-3</v>
      </c>
      <c r="AI179" s="25">
        <f ref="AI179" si="725" t="shared">LN(D179/C179)</f>
        <v>-3.1233797602550097E-4</v>
      </c>
      <c r="AJ179" s="25">
        <f ref="AJ179" si="726" t="shared">LN(E179/C179)</f>
        <v>1.648083641737863E-4</v>
      </c>
      <c r="AK179" s="25">
        <f ref="AK179" si="727" t="shared">LN(F179/C179)</f>
        <v>7.8420681909193389E-4</v>
      </c>
      <c r="AL179" s="25">
        <f ref="AL179" si="728" t="shared">+LN(G179/C179)</f>
        <v>5.8167288683224608E-4</v>
      </c>
      <c r="AM179" s="25">
        <f ref="AM179" si="729" t="shared">LN(H179/I179)</f>
        <v>4.4109931205398691E-3</v>
      </c>
      <c r="AN179" s="25">
        <f ref="AN179" si="730" t="shared">LN(O179/P179)</f>
        <v>2.0633120613618703E-3</v>
      </c>
      <c r="AO179" s="25">
        <f ref="AO179" si="731" t="shared">LN(L179/G179)</f>
        <v>1.1046660993085121E-4</v>
      </c>
      <c r="AP179" s="40">
        <f ref="AP179" si="732" t="shared">(C179-I179)/(H179-I179)</f>
        <v>0.20890322395265579</v>
      </c>
      <c r="AQ179" s="40">
        <f ref="AQ179" si="733" t="shared">(N178-I179)/(H179-I179)</f>
        <v>3.2591517728868341E-2</v>
      </c>
      <c r="AR179" s="25">
        <f ref="AR179" si="734" t="shared">LN(M179/L179)</f>
        <v>5.3928891773080852E-5</v>
      </c>
      <c r="AS179" s="25">
        <f ref="AS179" si="735" t="shared">LN(N179/L179)</f>
        <v>1.5298042941140214E-3</v>
      </c>
      <c r="AT179" s="25">
        <f ref="AT179" si="736" t="shared">LN(N179/C179)</f>
        <v>2.2219437908769721E-3</v>
      </c>
      <c r="AU179" s="28">
        <f ref="AU179" si="737" t="shared">+(G179-I179)/(H179-I179)</f>
        <v>0.3406413424515673</v>
      </c>
      <c r="AV179" s="28">
        <f ref="AV179" si="738" t="shared">+(N179-P179)/(O179-P179)</f>
        <v>0.93825150877620234</v>
      </c>
      <c r="AW179" s="40">
        <f ref="AW179" si="739" t="shared">+(N179-V179)/(U179-V179)</f>
        <v>0.71254525601976249</v>
      </c>
      <c r="AX179" s="25">
        <f ref="AX179" si="740" t="shared">LN(N179/C179)</f>
        <v>2.2219437908769721E-3</v>
      </c>
      <c r="AY179" s="28">
        <f ref="AY179" si="741" t="shared">(N179-L179)/(U179-V179)</f>
        <v>0.34687661628640726</v>
      </c>
      <c r="AZ179" s="25">
        <f ref="AZ179" si="742" t="shared">LN(G179/I179)</f>
        <v>1.5047526931380986E-3</v>
      </c>
      <c r="BA179" s="25">
        <f ref="BA179" si="743" t="shared">LN(N179/P179)</f>
        <v>1.9360289037255625E-3</v>
      </c>
      <c r="BB179" s="25">
        <f ref="BB179" si="744" t="shared">AW178</f>
        <v>0.88783237550526284</v>
      </c>
      <c r="BC179" s="25">
        <f ref="BC179" si="745" t="shared">AS178</f>
        <v>-6.4422246220834182E-5</v>
      </c>
      <c r="BD179" s="25">
        <f ref="BD179" si="746" t="shared">AT178</f>
        <v>4.692312459412146E-3</v>
      </c>
      <c r="BE179" s="39">
        <f ref="BE179" si="747" t="shared">IF(AS178&lt;0,1,0)</f>
        <v>1</v>
      </c>
      <c r="BF179" t="str">
        <f ref="BF179" si="748" t="shared"><![CDATA[IF(B179=2,IF(AW178<0.226,IF(AND(ABS(AB179)<0.03,AP179<0.8),IF(AND(AU179<0.5 & Q178<14),2,1),0),IF(AW178<0.8,IF(AND(AU179>0.2,AL179>-0.03,AB179>-0.01),1,0),0)),"")]]></f>
        <v/>
      </c>
      <c r="BG179" t="str">
        <f ref="BG179" si="749" t="shared"><![CDATA[IF(B179=2,IF(AW178<0.226,IF(AND(ABS(AB179)<0.03,AP179<0.8),IF(AND(AU179<0.5 & Q178<14),2,1),0),IF(AW178<0.8,IF(AND(AU179>0.2,AL179>-0.03,AB179>-0.01),1,0),0)),"")]]></f>
        <v/>
      </c>
      <c r="BH179" t="str">
        <f ref="BH179" si="750" t="shared">IF(B179=3,IF(AW178&lt;0.85,IF(AND(K179&gt;942,AU179&gt;0.9),0.25,1)*IF(AS178&lt;-0.004,1,0.5),0),"")</f>
        <v/>
      </c>
      <c r="BI179">
        <f ref="BI179" si="751" t="shared">IF(B179=4,IF(AW178&lt;0.6,IF(AR179&gt;=0,IF(K179&lt;1018,2,1),0),IF(AW178&gt;0.85,IF(AR179&lt;=0,-0.5,0),0)),"")</f>
        <v>0</v>
      </c>
      <c r="BJ179" t="str">
        <f ref="BJ179" si="752" t="shared">IF(B179=5,IF(AW178&lt;0.4,IF(AR179&gt; -0.004,1,0),IF(AW178&lt;0.95,IF(AND(AP179&lt;0.85,AU179&lt;0.95,AR179&gt;0,K179&lt;1115),0.5,0),0)),"")</f>
        <v/>
      </c>
      <c r="BK179" s="25" t="str">
        <f si="711" t="shared"/>
        <v/>
      </c>
    </row>
    <row r="180" spans="1:64">
      <c r="A180" s="1">
        <v>42769</v>
      </c>
      <c r="B180" s="41">
        <f si="306" t="shared"/>
        <v>5</v>
      </c>
      <c r="C180" s="49">
        <v>3160.08</v>
      </c>
      <c r="D180" s="49">
        <v>3160.92</v>
      </c>
      <c r="E180" s="49">
        <v>3154.89</v>
      </c>
      <c r="F180" s="49">
        <v>3153</v>
      </c>
      <c r="G180" s="49">
        <v>3141.02</v>
      </c>
      <c r="H180" s="49">
        <v>3162.61</v>
      </c>
      <c r="I180" s="49">
        <v>3136.01</v>
      </c>
      <c r="J180" s="49">
        <v>931</v>
      </c>
      <c r="K180" s="49">
        <v>1108</v>
      </c>
      <c r="L180" s="49">
        <v>3142.11</v>
      </c>
      <c r="M180" s="49">
        <v>3140.86</v>
      </c>
      <c r="N180" s="49">
        <v>3140.17</v>
      </c>
      <c r="O180" s="49">
        <v>3148.8</v>
      </c>
      <c r="P180" s="49">
        <v>3138.02</v>
      </c>
      <c r="Q180" s="49">
        <v>1406</v>
      </c>
      <c r="R180" s="49">
        <v>1455</v>
      </c>
      <c r="S180">
        <f si="455" t="shared"/>
        <v>3132.6840999999995</v>
      </c>
      <c r="T180" t="str">
        <f ref="T180:T181" si="753" t="shared">IF(AVERAGE(N179)&lt;S179,"熊",IF(AVERAGE(N179)&gt;S179,"牛",""))</f>
        <v>牛</v>
      </c>
      <c r="U180">
        <f ref="U180:U181" si="754" t="shared">MAX(H180,O180)</f>
        <v>3162.61</v>
      </c>
      <c r="V180">
        <f ref="V180:V181" si="755" t="shared">MIN(I180,P180)</f>
        <v>3136.01</v>
      </c>
      <c r="W180" s="40">
        <f ref="W180:W181" si="756" t="shared">LN(U180/V180)</f>
        <v>8.4463447988457774E-3</v>
      </c>
      <c r="X180">
        <f ref="X180:X181" si="757" t="shared">IF(U180=H180,J180,Q180)</f>
        <v>931</v>
      </c>
      <c r="Y180">
        <f ref="Y180:Y181" si="758" t="shared">IF(V180=I180,K180,R180)</f>
        <v>1108</v>
      </c>
      <c r="AA180" s="25">
        <f ref="AA180:AA181" si="759" t="shared">(U180-V180)/(C180)</f>
        <v>8.4175084175083896E-3</v>
      </c>
      <c r="AB180" s="25">
        <f ref="AB180:AB181" si="760" t="shared">LN(C180/N179)</f>
        <v>3.7436438726640571E-4</v>
      </c>
      <c r="AC180" s="25">
        <f ref="AC180:AC181" si="761" t="shared">LN(N180/U180)</f>
        <v>-7.1206974754066867E-3</v>
      </c>
      <c r="AD180" s="25">
        <f ref="AD180:AD181" si="762" t="shared">LN(N180/V180)</f>
        <v>1.3256473234391395E-3</v>
      </c>
      <c r="AE180" s="25">
        <f ref="AE180:AE181" si="763" t="shared">LN(U180/C180)</f>
        <v>8.0029232337259387E-4</v>
      </c>
      <c r="AF180" s="25">
        <f ref="AF180:AF181" si="764" t="shared">LN(V180/C180)</f>
        <v>-7.6460524754733052E-3</v>
      </c>
      <c r="AG180" s="25">
        <f ref="AG180:AG181" si="765" t="shared">LN(N180/C180)</f>
        <v>-6.3204051520340679E-3</v>
      </c>
      <c r="AH180" s="25">
        <f ref="AH180:AH181" si="766" t="shared">LN(N180/N179)</f>
        <v>-5.9460407647677878E-3</v>
      </c>
      <c r="AI180" s="25">
        <f ref="AI180:AI181" si="767" t="shared">LN(D180/C180)</f>
        <v>2.6578073246156673E-4</v>
      </c>
      <c r="AJ180" s="25">
        <f ref="AJ180:AJ181" si="768" t="shared">LN(E180/C180)</f>
        <v>-1.6437136418783246E-3</v>
      </c>
      <c r="AK180" s="25">
        <f ref="AK180:AK181" si="769" t="shared">LN(F180/C180)</f>
        <v>-2.242963171137063E-3</v>
      </c>
      <c r="AL180" s="25">
        <f ref="AL180:AL181" si="770" t="shared">+LN(G180/C180)</f>
        <v>-6.0497557989056825E-3</v>
      </c>
      <c r="AM180" s="25">
        <f ref="AM180:AM181" si="771" t="shared">LN(H180/I180)</f>
        <v>8.4463447988457774E-3</v>
      </c>
      <c r="AN180" s="25">
        <f ref="AN180:AN181" si="772" t="shared">LN(O180/P180)</f>
        <v>3.4294000989700795E-3</v>
      </c>
      <c r="AO180" s="25">
        <f ref="AO180:AO181" si="773" t="shared">LN(L180/G180)</f>
        <v>3.4696083351283514E-4</v>
      </c>
      <c r="AP180" s="40">
        <f ref="AP180:AP181" si="774" t="shared">(C180-I180)/(H180-I180)</f>
        <v>0.90488721804510497</v>
      </c>
      <c r="AQ180" s="40">
        <f ref="AQ180:AQ181" si="775" t="shared">(N179-I180)/(H180-I180)</f>
        <v>0.86042105263156932</v>
      </c>
      <c r="AR180" s="25">
        <f ref="AR180:AR181" si="776" t="shared">LN(M180/L180)</f>
        <v>-3.9790099793320083E-4</v>
      </c>
      <c r="AS180" s="25">
        <f ref="AS180:AS181" si="777" t="shared">LN(N180/L180)</f>
        <v>-6.1761018664131589E-4</v>
      </c>
      <c r="AT180" s="25">
        <f ref="AT180:AT181" si="778" t="shared">LN(N180/C180)</f>
        <v>-6.3204051520340679E-3</v>
      </c>
      <c r="AU180" s="28">
        <f ref="AU180:AU181" si="779" t="shared">+(G180-I180)/(H180-I180)</f>
        <v>0.18834586466164588</v>
      </c>
      <c r="AV180" s="28">
        <f ref="AV180:AV181" si="780" t="shared">+(N180-P180)/(O180-P180)</f>
        <v>0.19944341372913274</v>
      </c>
      <c r="AW180" s="40">
        <f ref="AW180:AW181" si="781" t="shared">+(N180-V180)/(U180-V180)</f>
        <v>0.15639097744360408</v>
      </c>
      <c r="AX180" s="25">
        <f ref="AX180:AX181" si="782" t="shared">LN(N180/C180)</f>
        <v>-6.3204051520340679E-3</v>
      </c>
      <c r="AY180" s="28">
        <f ref="AY180:AY181" si="783" t="shared">(N180-L180)/(U180-V180)</f>
        <v>-7.2932330827069972E-2</v>
      </c>
      <c r="AZ180" s="25">
        <f ref="AZ180:AZ181" si="784" t="shared">LN(G180/I180)</f>
        <v>1.596296676567628E-3</v>
      </c>
      <c r="BA180" s="25">
        <f ref="BA180:BA181" si="785" t="shared">LN(N180/P180)</f>
        <v>6.849108051994278E-4</v>
      </c>
      <c r="BB180" s="25">
        <f ref="BB180:BB181" si="786" t="shared">AW179</f>
        <v>0.71254525601976249</v>
      </c>
      <c r="BC180" s="25">
        <f ref="BC180:BC181" si="787" t="shared">AS179</f>
        <v>1.5298042941140214E-3</v>
      </c>
      <c r="BD180" s="25">
        <f ref="BD180:BD181" si="788" t="shared">AT179</f>
        <v>2.2219437908769721E-3</v>
      </c>
      <c r="BE180" s="39">
        <f ref="BE180:BE181" si="789" t="shared">IF(AS179&lt;0,1,0)</f>
        <v>0</v>
      </c>
      <c r="BF180" t="str">
        <f ref="BF180:BF181" si="790" t="shared"><![CDATA[IF(B180=2,IF(AW179<0.226,IF(AND(ABS(AB180)<0.03,AP180<0.8),IF(AND(AU180<0.5 & Q179<14),2,1),0),IF(AW179<0.8,IF(AND(AU180>0.2,AL180>-0.03,AB180>-0.01),1,0),0)),"")]]></f>
        <v/>
      </c>
      <c r="BG180" t="str">
        <f ref="BG180:BG181" si="791" t="shared"><![CDATA[IF(B180=2,IF(AW179<0.226,IF(AND(ABS(AB180)<0.03,AP180<0.8),IF(AND(AU180<0.5 & Q179<14),2,1),0),IF(AW179<0.8,IF(AND(AU180>0.2,AL180>-0.03,AB180>-0.01),1,0),0)),"")]]></f>
        <v/>
      </c>
      <c r="BH180" t="str">
        <f ref="BH180:BH181" si="792" t="shared">IF(B180=3,IF(AW179&lt;0.85,IF(AND(K180&gt;942,AU180&gt;0.9),0.25,1)*IF(AS179&lt;-0.004,1,0.5),0),"")</f>
        <v/>
      </c>
      <c r="BI180" t="str">
        <f ref="BI180:BI181" si="793" t="shared">IF(B180=4,IF(AW179&lt;0.6,IF(AR180&gt;=0,IF(K180&lt;1018,2,1),0),IF(AW179&gt;0.85,IF(AR180&lt;=0,-0.5,0),0)),"")</f>
        <v/>
      </c>
      <c r="BJ180">
        <f ref="BJ180:BJ181" si="794" t="shared">IF(B180=5,IF(AW179&lt;0.4,IF(AR180&gt; -0.004,1,0),IF(AW179&lt;0.95,IF(AND(AP180&lt;0.85,AU180&lt;0.95,AR180&gt;0,K180&lt;1115),0.5,0),0)),"")</f>
        <v>0</v>
      </c>
      <c r="BK180" s="25" t="str">
        <f ref="BK180:BK181" si="795" t="shared">IF(MAX(BF180:BJ180)=0,"",MAX(BF180:BJ180)*AS180)</f>
        <v/>
      </c>
    </row>
    <row r="181" spans="1:64">
      <c r="A181" s="1">
        <v>42772</v>
      </c>
      <c r="B181" s="41">
        <f si="306" t="shared"/>
        <v>1</v>
      </c>
      <c r="C181" s="49">
        <v>3143.09</v>
      </c>
      <c r="D181" s="49">
        <v>3144.63</v>
      </c>
      <c r="E181" s="49">
        <v>3146.88</v>
      </c>
      <c r="F181" s="49">
        <v>3146.93</v>
      </c>
      <c r="G181" s="49">
        <v>3154.4</v>
      </c>
      <c r="H181" s="49">
        <v>3158.64</v>
      </c>
      <c r="I181" s="49">
        <v>3135.38</v>
      </c>
      <c r="J181" s="49">
        <v>1120</v>
      </c>
      <c r="K181" s="49">
        <v>1004</v>
      </c>
      <c r="L181" s="49">
        <v>3153.57</v>
      </c>
      <c r="M181" s="49">
        <v>3152.19</v>
      </c>
      <c r="N181" s="49">
        <v>3156.98</v>
      </c>
      <c r="O181" s="49">
        <v>3157.37</v>
      </c>
      <c r="P181" s="49">
        <v>3144.97</v>
      </c>
      <c r="Q181" s="49">
        <v>1500</v>
      </c>
      <c r="R181" s="49">
        <v>1416</v>
      </c>
      <c r="S181">
        <f si="455" t="shared"/>
        <v>3134.8875999999996</v>
      </c>
      <c r="T181" t="str">
        <f si="753" t="shared"/>
        <v>牛</v>
      </c>
      <c r="U181">
        <f si="754" t="shared"/>
        <v>3158.64</v>
      </c>
      <c r="V181">
        <f si="755" t="shared"/>
        <v>3135.38</v>
      </c>
      <c r="W181" s="40">
        <f si="756" t="shared"/>
        <v>7.3911763515402962E-3</v>
      </c>
      <c r="X181">
        <f si="757" t="shared"/>
        <v>1120</v>
      </c>
      <c r="Y181">
        <f si="758" t="shared"/>
        <v>1004</v>
      </c>
      <c r="AA181" s="25">
        <f si="759" t="shared"/>
        <v>7.4003607914503756E-3</v>
      </c>
      <c r="AB181" s="25">
        <f si="760" t="shared"/>
        <v>9.2945388547086927E-4</v>
      </c>
      <c r="AC181" s="25">
        <f si="761" t="shared"/>
        <v>-5.2568078453960618E-4</v>
      </c>
      <c r="AD181" s="25">
        <f si="762" t="shared"/>
        <v>6.8654955670007208E-3</v>
      </c>
      <c r="AE181" s="25">
        <f si="763" t="shared"/>
        <v>4.9351627445431475E-3</v>
      </c>
      <c r="AF181" s="25">
        <f si="764" t="shared"/>
        <v>-2.4560136069970615E-3</v>
      </c>
      <c r="AG181" s="25">
        <f si="765" t="shared"/>
        <v>4.4094819600036736E-3</v>
      </c>
      <c r="AH181" s="25">
        <f si="766" t="shared"/>
        <v>5.3389358454745345E-3</v>
      </c>
      <c r="AI181" s="25">
        <f si="767" t="shared"/>
        <v>4.8984370512460205E-4</v>
      </c>
      <c r="AJ181" s="25">
        <f si="768" t="shared"/>
        <v>1.2050933338851291E-3</v>
      </c>
      <c r="AK181" s="25">
        <f si="769" t="shared"/>
        <v>1.220981960965135E-3</v>
      </c>
      <c r="AL181" s="25">
        <f si="770" t="shared"/>
        <v>3.5919111137827182E-3</v>
      </c>
      <c r="AM181" s="25">
        <f si="771" t="shared"/>
        <v>7.3911763515402962E-3</v>
      </c>
      <c r="AN181" s="25">
        <f si="772" t="shared"/>
        <v>3.9350514255912144E-3</v>
      </c>
      <c r="AO181" s="25">
        <f si="773" t="shared"/>
        <v>-2.6315914780506702E-4</v>
      </c>
      <c r="AP181" s="40">
        <f si="774" t="shared"/>
        <v>0.33147033533964382</v>
      </c>
      <c r="AQ181" s="40">
        <f si="775" t="shared"/>
        <v>0.20593293207222754</v>
      </c>
      <c r="AR181" s="25">
        <f si="776" t="shared"/>
        <v>-4.3769506674262232E-4</v>
      </c>
      <c r="AS181" s="25">
        <f si="777" t="shared"/>
        <v>1.0807299940258747E-3</v>
      </c>
      <c r="AT181" s="25">
        <f si="778" t="shared"/>
        <v>4.4094819600036736E-3</v>
      </c>
      <c r="AU181" s="28">
        <f si="779" t="shared"/>
        <v>0.81771281169390264</v>
      </c>
      <c r="AV181" s="28">
        <f si="780" t="shared"/>
        <v>0.9685483870967847</v>
      </c>
      <c r="AW181" s="40">
        <f si="781" t="shared"/>
        <v>0.9286328460877098</v>
      </c>
      <c r="AX181" s="25">
        <f si="782" t="shared"/>
        <v>4.4094819600036736E-3</v>
      </c>
      <c r="AY181" s="28">
        <f si="783" t="shared"/>
        <v>0.14660361134995223</v>
      </c>
      <c r="AZ181" s="25">
        <f si="784" t="shared"/>
        <v>6.0479247207798998E-3</v>
      </c>
      <c r="BA181" s="25">
        <f si="785" t="shared"/>
        <v>3.8115232713088879E-3</v>
      </c>
      <c r="BB181" s="25">
        <f si="786" t="shared"/>
        <v>0.15639097744360408</v>
      </c>
      <c r="BC181" s="25">
        <f si="787" t="shared"/>
        <v>-6.1761018664131589E-4</v>
      </c>
      <c r="BD181" s="25">
        <f si="788" t="shared"/>
        <v>-6.3204051520340679E-3</v>
      </c>
      <c r="BE181" s="39">
        <f si="789" t="shared"/>
        <v>1</v>
      </c>
      <c r="BF181" t="str">
        <f si="790" t="shared"/>
        <v/>
      </c>
      <c r="BG181" t="str">
        <f si="791" t="shared"/>
        <v/>
      </c>
      <c r="BH181" t="str">
        <f si="792" t="shared"/>
        <v/>
      </c>
      <c r="BI181" t="str">
        <f si="793" t="shared"/>
        <v/>
      </c>
      <c r="BJ181" t="str">
        <f si="794" t="shared"/>
        <v/>
      </c>
      <c r="BK181" s="25" t="str">
        <f si="795" t="shared"/>
        <v/>
      </c>
    </row>
    <row r="182" spans="1:64">
      <c r="A182" s="1">
        <v>42773</v>
      </c>
      <c r="B182" s="41">
        <f si="306" t="shared"/>
        <v>2</v>
      </c>
      <c r="C182" s="49">
        <v>3151.9151999999999</v>
      </c>
      <c r="D182" s="49">
        <v>3151.5922999999998</v>
      </c>
      <c r="E182" s="49">
        <v>3154.7968999999998</v>
      </c>
      <c r="F182" s="49">
        <v>3154.9827</v>
      </c>
      <c r="G182" s="49">
        <v>3146.7541999999999</v>
      </c>
      <c r="H182" s="49">
        <v>3159.3281000000002</v>
      </c>
      <c r="I182" s="49">
        <v>3146.4421000000002</v>
      </c>
      <c r="J182" s="49">
        <v>1013</v>
      </c>
      <c r="K182" s="49">
        <v>1129</v>
      </c>
      <c r="L182" s="49">
        <v>3146.4648999999999</v>
      </c>
      <c r="M182" s="49">
        <v>3146.7993000000001</v>
      </c>
      <c r="N182" s="49">
        <v>3153.6516000000001</v>
      </c>
      <c r="O182" s="49">
        <v>3153.6887000000002</v>
      </c>
      <c r="P182" s="49">
        <v>3140.2618000000002</v>
      </c>
      <c r="Q182" s="49">
        <v>1500</v>
      </c>
      <c r="R182" s="49">
        <v>1323</v>
      </c>
      <c r="S182">
        <f si="455" t="shared"/>
        <v>3137.5545999999999</v>
      </c>
      <c r="T182" t="str">
        <f ref="T182" si="796" t="shared">IF(AVERAGE(N181)&lt;S181,"熊",IF(AVERAGE(N181)&gt;S181,"牛",""))</f>
        <v>牛</v>
      </c>
      <c r="U182">
        <f ref="U182" si="797" t="shared">MAX(H182,O182)</f>
        <v>3159.3281000000002</v>
      </c>
      <c r="V182">
        <f ref="V182" si="798" t="shared">MIN(I182,P182)</f>
        <v>3140.2618000000002</v>
      </c>
      <c r="W182" s="40">
        <f ref="W182" si="799" t="shared">LN(U182/V182)</f>
        <v>6.0532061675338603E-3</v>
      </c>
      <c r="X182">
        <f ref="X182" si="800" t="shared">IF(U182=H182,J182,Q182)</f>
        <v>1013</v>
      </c>
      <c r="Y182">
        <f ref="Y182" si="801" t="shared">IF(V182=I182,K182,R182)</f>
        <v>1323</v>
      </c>
      <c r="AA182" s="25">
        <f ref="AA182" si="802" t="shared">(U182-V182)/(C182)</f>
        <v>6.0491157883942933E-3</v>
      </c>
      <c r="AB182" s="25">
        <f ref="AB182" si="803" t="shared">LN(C182/N181)</f>
        <v>-1.605606347075161E-3</v>
      </c>
      <c r="AC182" s="25">
        <f ref="AC182" si="804" t="shared">LN(N182/U182)</f>
        <v>-1.7983588731836078E-3</v>
      </c>
      <c r="AD182" s="25">
        <f ref="AD182" si="805" t="shared">LN(N182/V182)</f>
        <v>4.2548472943503063E-3</v>
      </c>
      <c r="AE182" s="25">
        <f ref="AE182" si="806" t="shared">LN(U182/C182)</f>
        <v>2.3491103278797331E-3</v>
      </c>
      <c r="AF182" s="25">
        <f ref="AF182" si="807" t="shared">LN(V182/C182)</f>
        <v>-3.7040958396541345E-3</v>
      </c>
      <c r="AG182" s="25">
        <f ref="AG182" si="808" t="shared">LN(N182/C182)</f>
        <v>5.5075145469603152E-4</v>
      </c>
      <c r="AH182" s="25">
        <f ref="AH182" si="809" t="shared">LN(N182/N181)</f>
        <v>-1.0548548923791023E-3</v>
      </c>
      <c r="AI182" s="25">
        <f ref="AI182" si="810" t="shared">LN(D182/C182)</f>
        <v>-1.0245089746706109E-4</v>
      </c>
      <c r="AJ182" s="25">
        <f ref="AJ182" si="811" t="shared">LN(E182/C182)</f>
        <v>9.1385183114603614E-4</v>
      </c>
      <c r="AK182" s="25">
        <f ref="AK182" si="812" t="shared">LN(F182/C182)</f>
        <v>9.7274453797030643E-4</v>
      </c>
      <c r="AL182" s="25">
        <f ref="AL182" si="813" t="shared">+LN(G182/C182)</f>
        <v>-1.6387591814241041E-3</v>
      </c>
      <c r="AM182" s="25">
        <f ref="AM182" si="814" t="shared">LN(H182/I182)</f>
        <v>4.0870559911414814E-3</v>
      </c>
      <c r="AN182" s="25">
        <f ref="AN182" si="815" t="shared">LN(O182/P182)</f>
        <v>4.2666113654915554E-3</v>
      </c>
      <c r="AO182" s="25">
        <f ref="AO182" si="816" t="shared">LN(L182/G182)</f>
        <v>-9.1940228238225998E-5</v>
      </c>
      <c r="AP182" s="40">
        <f ref="AP182" si="817" t="shared">(C182-I182)/(H182-I182)</f>
        <v>0.42473226757719368</v>
      </c>
      <c r="AQ182" s="40">
        <f ref="AQ182" si="818" t="shared">(N181-I182)/(H182-I182)</f>
        <v>0.81777898494488865</v>
      </c>
      <c r="AR182" s="25">
        <f ref="AR182" si="819" t="shared">LN(M182/L182)</f>
        <v>1.0627235396056691E-4</v>
      </c>
      <c r="AS182" s="25">
        <f ref="AS182" si="820" t="shared">LN(N182/L182)</f>
        <v>2.2814508643583991E-3</v>
      </c>
      <c r="AT182" s="25">
        <f ref="AT182" si="821" t="shared">LN(N182/C182)</f>
        <v>5.5075145469603152E-4</v>
      </c>
      <c r="AU182" s="28">
        <f ref="AU182" si="822" t="shared">+(G182-I182)/(H182-I182)</f>
        <v>2.4220083811861436E-2</v>
      </c>
      <c r="AV182" s="28">
        <f ref="AV182" si="823" t="shared">+(N182-P182)/(O182-P182)</f>
        <v>0.99723689012355721</v>
      </c>
      <c r="AW182" s="40">
        <f ref="AW182" si="824" t="shared">+(N182-V182)/(U182-V182)</f>
        <v>0.70227574306498664</v>
      </c>
      <c r="AX182" s="25">
        <f ref="AX182" si="825" t="shared">LN(N182/C182)</f>
        <v>5.5075145469603152E-4</v>
      </c>
      <c r="AY182" s="28">
        <f ref="AY182" si="826" t="shared">(N182-L182)/(U182-V182)</f>
        <v>0.37693207386856481</v>
      </c>
      <c r="AZ182" s="25">
        <f ref="AZ182" si="827" t="shared">LN(G182/I182)</f>
        <v>9.9186481837633522E-5</v>
      </c>
      <c r="BA182" s="25">
        <f ref="BA182" si="828" t="shared">LN(N182/P182)</f>
        <v>4.2548472943503063E-3</v>
      </c>
      <c r="BB182" s="25">
        <f ref="BB182" si="829" t="shared">AW181</f>
        <v>0.9286328460877098</v>
      </c>
      <c r="BC182" s="25">
        <f ref="BC182" si="830" t="shared">AS181</f>
        <v>1.0807299940258747E-3</v>
      </c>
      <c r="BD182" s="25">
        <f ref="BD182" si="831" t="shared">AT181</f>
        <v>4.4094819600036736E-3</v>
      </c>
      <c r="BE182" s="39">
        <f ref="BE182" si="832" t="shared">IF(AS181&lt;0,1,0)</f>
        <v>0</v>
      </c>
      <c r="BF182">
        <f ref="BF182" si="833" t="shared"><![CDATA[IF(B182=2,IF(AW181<0.226,IF(AND(ABS(AB182)<0.03,AP182<0.8),IF(AND(AU182<0.5 & Q181<14),2,1),0),IF(AW181<0.8,IF(AND(AU182>0.2,AL182>-0.03,AB182>-0.01),1,0),0)),"")]]></f>
        <v>0</v>
      </c>
      <c r="BG182">
        <f ref="BG182" si="834" t="shared"><![CDATA[IF(B182=2,IF(AW181<0.226,IF(AND(ABS(AB182)<0.03,AP182<0.8),IF(AND(AU182<0.5 & Q181<14),2,1),0),IF(AW181<0.8,IF(AND(AU182>0.2,AL182>-0.03,AB182>-0.01),1,0),0)),"")]]></f>
        <v>0</v>
      </c>
      <c r="BH182" t="str">
        <f ref="BH182" si="835" t="shared">IF(B182=3,IF(AW181&lt;0.85,IF(AND(K182&gt;942,AU182&gt;0.9),0.25,1)*IF(AS181&lt;-0.004,1,0.5),0),"")</f>
        <v/>
      </c>
      <c r="BI182" t="str">
        <f ref="BI182" si="836" t="shared">IF(B182=4,IF(AW181&lt;0.6,IF(AR182&gt;=0,IF(K182&lt;1018,2,1),0),IF(AW181&gt;0.85,IF(AR182&lt;=0,-0.5,0),0)),"")</f>
        <v/>
      </c>
      <c r="BJ182" t="str">
        <f ref="BJ182" si="837" t="shared">IF(B182=5,IF(AW181&lt;0.4,IF(AR182&gt; -0.004,1,0),IF(AW181&lt;0.95,IF(AND(AP182&lt;0.85,AU182&lt;0.95,AR182&gt;0,K182&lt;1115),0.5,0),0)),"")</f>
        <v/>
      </c>
      <c r="BK182" s="25" t="str">
        <f ref="BK182" si="838" t="shared">IF(MAX(BF182:BJ182)=0,"",MAX(BF182:BJ182)*AS182)</f>
        <v/>
      </c>
    </row>
    <row r="183" spans="1:64">
      <c r="A183" s="1">
        <v>42774</v>
      </c>
      <c r="B183" s="41">
        <f si="306" t="shared"/>
        <v>3</v>
      </c>
      <c r="C183" s="49">
        <v>3146.2381999999998</v>
      </c>
      <c r="D183" s="49">
        <v>3145.3022999999998</v>
      </c>
      <c r="E183" s="49">
        <v>3144.8114</v>
      </c>
      <c r="F183" s="49">
        <v>3142.6178</v>
      </c>
      <c r="G183" s="49">
        <v>3142.9573999999998</v>
      </c>
      <c r="H183" s="49">
        <v>3147.8425000000002</v>
      </c>
      <c r="I183" s="49">
        <v>3132.2055999999998</v>
      </c>
      <c r="J183" s="49">
        <v>930</v>
      </c>
      <c r="K183" s="49">
        <v>1010</v>
      </c>
      <c r="L183" s="49">
        <v>3143.0524999999998</v>
      </c>
      <c r="M183" s="49">
        <v>3144.9737</v>
      </c>
      <c r="N183" s="49">
        <v>3167.4461999999999</v>
      </c>
      <c r="O183" s="49">
        <v>3167.4465</v>
      </c>
      <c r="P183" s="49">
        <v>3142.1972999999998</v>
      </c>
      <c r="Q183" s="49">
        <v>1500</v>
      </c>
      <c r="R183" s="49">
        <v>1304</v>
      </c>
      <c r="S183">
        <f si="455" t="shared"/>
        <v>3138.4411799999998</v>
      </c>
      <c r="T183" t="str">
        <f ref="T183" si="839" t="shared">IF(AVERAGE(N182)&lt;S182,"熊",IF(AVERAGE(N182)&gt;S182,"牛",""))</f>
        <v>牛</v>
      </c>
      <c r="U183">
        <f ref="U183" si="840" t="shared">MAX(H183,O183)</f>
        <v>3167.4465</v>
      </c>
      <c r="V183">
        <f ref="V183" si="841" t="shared">MIN(I183,P183)</f>
        <v>3132.2055999999998</v>
      </c>
      <c r="W183" s="40">
        <f ref="W183" si="842" t="shared">LN(U183/V183)</f>
        <v>1.1188321849165087E-2</v>
      </c>
      <c r="X183">
        <f ref="X183" si="843" t="shared">IF(U183=H183,J183,Q183)</f>
        <v>1500</v>
      </c>
      <c r="Y183">
        <f ref="Y183" si="844" t="shared">IF(V183=I183,K183,R183)</f>
        <v>1010</v>
      </c>
      <c r="AA183" s="25">
        <f ref="AA183" si="845" t="shared">(U183-V183)/(C183)</f>
        <v>1.120096374139766E-2</v>
      </c>
      <c r="AB183" s="25">
        <f ref="AB183" si="846" t="shared">LN(C183/N182)</f>
        <v>-2.3535025713898139E-3</v>
      </c>
      <c r="AC183" s="25">
        <f ref="AC183" si="847" t="shared">LN(N183/U183)</f>
        <v>-9.4713522180736089E-8</v>
      </c>
      <c r="AD183" s="25">
        <f ref="AD183" si="848" t="shared">LN(N183/V183)</f>
        <v>1.1188227135642867E-2</v>
      </c>
      <c r="AE183" s="25">
        <f ref="AE183" si="849" t="shared">LN(U183/C183)</f>
        <v>6.7182258147535931E-3</v>
      </c>
      <c r="AF183" s="25">
        <f ref="AF183" si="850" t="shared">LN(V183/C183)</f>
        <v>-4.4700960344114422E-3</v>
      </c>
      <c r="AG183" s="25">
        <f ref="AG183" si="851" t="shared">LN(N183/C183)</f>
        <v>6.7181311012313614E-3</v>
      </c>
      <c r="AH183" s="25">
        <f ref="AH183" si="852" t="shared">LN(N183/N182)</f>
        <v>4.3646285298417778E-3</v>
      </c>
      <c r="AI183" s="25">
        <f ref="AI183" si="853" t="shared">LN(D183/C183)</f>
        <v>-2.9751060393023629E-4</v>
      </c>
      <c r="AJ183" s="25">
        <f ref="AJ183" si="854" t="shared">LN(E183/C183)</f>
        <v>-4.5359681299078853E-4</v>
      </c>
      <c r="AK183" s="25">
        <f ref="AK183" si="855" t="shared">LN(F183/C183)</f>
        <v>-1.1513701060890745E-3</v>
      </c>
      <c r="AL183" s="25">
        <f ref="AL183" si="856" t="shared">+LN(G183/C183)</f>
        <v>-1.0433131695241334E-3</v>
      </c>
      <c r="AM183" s="25">
        <f ref="AM183" si="857" t="shared">LN(H183/I183)</f>
        <v>4.9798766080045159E-3</v>
      </c>
      <c r="AN183" s="25">
        <f ref="AN183" si="858" t="shared">LN(O183/P183)</f>
        <v>8.0034105180701014E-3</v>
      </c>
      <c r="AO183" s="25">
        <f ref="AO183" si="859" t="shared">LN(L183/G183)</f>
        <v>3.0257667906958553E-5</v>
      </c>
      <c r="AP183" s="40">
        <f ref="AP183" si="860" t="shared">(C183-I183)/(H183-I183)</f>
        <v>0.89740293792245407</v>
      </c>
      <c r="AQ183" s="40">
        <f ref="AQ183" si="861" t="shared">(N182-I183)/(H183-I183)</f>
        <v>1.3714994660066757</v>
      </c>
      <c r="AR183" s="25">
        <f ref="AR183" si="862" t="shared">LN(M183/L183)</f>
        <v>6.1106617519560787E-4</v>
      </c>
      <c r="AS183" s="25">
        <f ref="AS183" si="863" t="shared">LN(N183/L183)</f>
        <v>7.7311866028485238E-3</v>
      </c>
      <c r="AT183" s="25">
        <f ref="AT183" si="864" t="shared">LN(N183/C183)</f>
        <v>6.7181311012313614E-3</v>
      </c>
      <c r="AU183" s="28">
        <f ref="AU183" si="865" t="shared">+(G183-I183)/(H183-I183)</f>
        <v>0.68759153029051234</v>
      </c>
      <c r="AV183" s="28">
        <f ref="AV183" si="866" t="shared">+(N183-P183)/(O183-P183)</f>
        <v>0.99998811843542956</v>
      </c>
      <c r="AW183" s="40">
        <f ref="AW183" si="867" t="shared">+(N183-V183)/(U183-V183)</f>
        <v>0.99999148716405795</v>
      </c>
      <c r="AX183" s="25">
        <f ref="AX183" si="868" t="shared">LN(N183/C183)</f>
        <v>6.7181311012313614E-3</v>
      </c>
      <c r="AY183" s="28">
        <f ref="AY183" si="869" t="shared">(N183-L183)/(U183-V183)</f>
        <v>0.69219855338541059</v>
      </c>
      <c r="AZ183" s="25">
        <f ref="AZ183" si="870" t="shared">LN(G183/I183)</f>
        <v>3.4267828648872969E-3</v>
      </c>
      <c r="BA183" s="25">
        <f ref="BA183" si="871" t="shared">LN(N183/P183)</f>
        <v>8.0033158045478524E-3</v>
      </c>
      <c r="BB183" s="25">
        <f ref="BB183" si="872" t="shared">AW182</f>
        <v>0.70227574306498664</v>
      </c>
      <c r="BC183" s="25">
        <f ref="BC183" si="873" t="shared">AS182</f>
        <v>2.2814508643583991E-3</v>
      </c>
      <c r="BD183" s="25">
        <f ref="BD183" si="874" t="shared">AT182</f>
        <v>5.5075145469603152E-4</v>
      </c>
      <c r="BE183" s="39">
        <f ref="BE183" si="875" t="shared">IF(AS182&lt;0,1,0)</f>
        <v>0</v>
      </c>
      <c r="BF183" t="str">
        <f ref="BF183:BF185" si="876" t="shared"><![CDATA[IF(B183=2,IF(AW182<0.226,IF(AND(ABS(AB183)<0.03,AP183<0.8),IF(AND(AU183<0.5 & Q182<14),2,1),0),IF(AW182<0.8,IF(AND(AU183>0.2,AL183>-0.03,AB183>-0.01),1,0),0)),"")]]></f>
        <v/>
      </c>
      <c r="BG183" t="str">
        <f ref="BG183:BG185" si="877" t="shared"><![CDATA[IF(B183=2,IF(AW182<0.226,IF(AND(ABS(AB183)<0.03,AP183<0.8),IF(AND(AU183<0.5 & Q182<14),2,1),0),IF(AW182<0.8,IF(AND(AU183>0.2,AL183>-0.03,AB183>-0.01),1,0),0)),"")]]></f>
        <v/>
      </c>
      <c r="BH183">
        <f ref="BH183:BH185" si="878" t="shared">IF(B183=3,IF(AW182&lt;0.85,IF(AND(K183&gt;942,AU183&gt;0.9),0.25,1)*IF(AS182&lt;-0.004,1,0.5),0),"")</f>
        <v>0.5</v>
      </c>
      <c r="BI183" t="str">
        <f ref="BI183:BI185" si="879" t="shared">IF(B183=4,IF(AW182&lt;0.6,IF(AR183&gt;=0,IF(K183&lt;1018,2,1),0),IF(AW182&gt;0.85,IF(AR183&lt;=0,-0.5,0),0)),"")</f>
        <v/>
      </c>
      <c r="BJ183" t="str">
        <f ref="BJ183:BJ185" si="880" t="shared">IF(B183=5,IF(AW182&lt;0.4,IF(AR183&gt; -0.004,1,0),IF(AW182&lt;0.95,IF(AND(AP183&lt;0.85,AU183&lt;0.95,AR183&gt;0,K183&lt;1115),0.5,0),0)),"")</f>
        <v/>
      </c>
      <c r="BK183" s="25">
        <f ref="BK183:BK185" si="881" t="shared">IF(MAX(BF183:BJ183)=0,"",MAX(BF183:BJ183)*AS183)</f>
        <v>3.8655933014242619E-3</v>
      </c>
    </row>
    <row r="184" spans="1:64">
      <c r="A184" s="1">
        <v>42775</v>
      </c>
      <c r="B184" s="41">
        <f si="306" t="shared"/>
        <v>4</v>
      </c>
      <c r="C184" s="49">
        <v>3164.68</v>
      </c>
      <c r="D184" s="49">
        <v>3163.88</v>
      </c>
      <c r="E184" s="49">
        <v>3167.02</v>
      </c>
      <c r="F184" s="49">
        <v>3169.52</v>
      </c>
      <c r="G184" s="49">
        <v>3178.54</v>
      </c>
      <c r="H184" s="49">
        <v>3186.74</v>
      </c>
      <c r="I184" s="49">
        <v>3162.57</v>
      </c>
      <c r="J184" s="49">
        <v>1017</v>
      </c>
      <c r="K184" s="49">
        <v>931</v>
      </c>
      <c r="L184" s="49">
        <v>3180.45</v>
      </c>
      <c r="M184" s="49">
        <v>3178.99</v>
      </c>
      <c r="N184" s="49">
        <v>3183.17</v>
      </c>
      <c r="O184" s="49">
        <v>3183.79</v>
      </c>
      <c r="P184" s="49">
        <v>3172.59</v>
      </c>
      <c r="Q184" s="49">
        <v>1500</v>
      </c>
      <c r="R184" s="49">
        <v>1411</v>
      </c>
      <c r="S184">
        <f si="455" t="shared"/>
        <v>3138.8739899999996</v>
      </c>
      <c r="T184" t="str">
        <f ref="T184:T185" si="882" t="shared">IF(AVERAGE(N183)&lt;S183,"熊",IF(AVERAGE(N183)&gt;S183,"牛",""))</f>
        <v>牛</v>
      </c>
      <c r="U184">
        <f ref="U184:U185" si="883" t="shared">MAX(H184,O184)</f>
        <v>3186.74</v>
      </c>
      <c r="V184">
        <f ref="V184:V185" si="884" t="shared">MIN(I184,P184)</f>
        <v>3162.57</v>
      </c>
      <c r="W184" s="40">
        <f ref="W184:W185" si="885" t="shared">LN(U184/V184)</f>
        <v>7.6134624866881885E-3</v>
      </c>
      <c r="X184">
        <f ref="X184:X185" si="886" t="shared">IF(U184=H184,J184,Q184)</f>
        <v>1017</v>
      </c>
      <c r="Y184">
        <f ref="Y184:Y185" si="887" t="shared">IF(V184=I184,K184,R184)</f>
        <v>931</v>
      </c>
      <c r="AA184" s="25">
        <f ref="AA184:AA185" si="888" t="shared">(U184-V184)/(C184)</f>
        <v>7.6374230569914237E-3</v>
      </c>
      <c r="AB184" s="25">
        <f ref="AB184:AB185" si="889" t="shared">LN(C184/N183)</f>
        <v>-8.7370342554664716E-4</v>
      </c>
      <c r="AC184" s="25">
        <f ref="AC184:AC185" si="890" t="shared">LN(N184/U184)</f>
        <v>-1.1208950750576762E-3</v>
      </c>
      <c r="AD184" s="25">
        <f ref="AD184:AD185" si="891" t="shared">LN(N184/V184)</f>
        <v>6.4925674116304358E-3</v>
      </c>
      <c r="AE184" s="25">
        <f ref="AE184:AE185" si="892" t="shared">LN(U184/C184)</f>
        <v>6.9465060432993544E-3</v>
      </c>
      <c r="AF184" s="25">
        <f ref="AF184:AF185" si="893" t="shared">LN(V184/C184)</f>
        <v>-6.6695644338873243E-4</v>
      </c>
      <c r="AG184" s="25">
        <f ref="AG184:AG185" si="894" t="shared">LN(N184/C184)</f>
        <v>5.825610968241658E-3</v>
      </c>
      <c r="AH184" s="25">
        <f ref="AH184:AH185" si="895" t="shared">LN(N184/N183)</f>
        <v>4.951907542695087E-3</v>
      </c>
      <c r="AI184" s="25">
        <f ref="AI184:AI185" si="896" t="shared">LN(D184/C184)</f>
        <v>-2.5282212833912648E-4</v>
      </c>
      <c r="AJ184" s="25">
        <f ref="AJ184:AJ185" si="897" t="shared">LN(E184/C184)</f>
        <v>7.391380218688022E-4</v>
      </c>
      <c r="AK184" s="25">
        <f ref="AK184:AK185" si="898" t="shared">LN(F184/C184)</f>
        <v>1.5282122263137088E-3</v>
      </c>
      <c r="AL184" s="25">
        <f ref="AL184:AL185" si="899" t="shared">+LN(G184/C184)</f>
        <v>4.3700272281862055E-3</v>
      </c>
      <c r="AM184" s="25">
        <f ref="AM184:AM185" si="900" t="shared">LN(H184/I184)</f>
        <v>7.6134624866881885E-3</v>
      </c>
      <c r="AN184" s="25">
        <f ref="AN184:AN185" si="901" t="shared">LN(O184/P184)</f>
        <v>3.5240220348100497E-3</v>
      </c>
      <c r="AO184" s="25">
        <f ref="AO184:AO185" si="902" t="shared">LN(L184/G184)</f>
        <v>6.0072434692871413E-4</v>
      </c>
      <c r="AP184" s="40">
        <f ref="AP184:AP185" si="903" t="shared">(C184-I184)/(H184-I184)</f>
        <v>8.7298303682238551E-2</v>
      </c>
      <c r="AQ184" s="40">
        <f ref="AQ184:AQ185" si="904" t="shared">(N183-I184)/(H184-I184)</f>
        <v>0.20174596607363574</v>
      </c>
      <c r="AR184" s="25">
        <f ref="AR184:AR185" si="905" t="shared">LN(M184/L184)</f>
        <v>-4.5915993409823274E-4</v>
      </c>
      <c r="AS184" s="25">
        <f ref="AS184:AS185" si="906" t="shared">LN(N184/L184)</f>
        <v>8.5485939312674982E-4</v>
      </c>
      <c r="AT184" s="25">
        <f ref="AT184:AT185" si="907" t="shared">LN(N184/C184)</f>
        <v>5.825610968241658E-3</v>
      </c>
      <c r="AU184" s="28">
        <f ref="AU184:AU185" si="908" t="shared">+(G184-I184)/(H184-I184)</f>
        <v>0.66073645014480975</v>
      </c>
      <c r="AV184" s="28">
        <f ref="AV184:AV185" si="909" t="shared">+(N184-P184)/(O184-P184)</f>
        <v>0.944642857142866</v>
      </c>
      <c r="AW184" s="40">
        <f ref="AW184:AW185" si="910" t="shared">+(N184-V184)/(U184-V184)</f>
        <v>0.85229623500207841</v>
      </c>
      <c r="AX184" s="25">
        <f ref="AX184:AX185" si="911" t="shared">LN(N184/C184)</f>
        <v>5.825610968241658E-3</v>
      </c>
      <c r="AY184" s="28">
        <f ref="AY184:AY185" si="912" t="shared">(N184-L184)/(U184-V184)</f>
        <v>0.11253620190319809</v>
      </c>
      <c r="AZ184" s="25">
        <f ref="AZ184:AZ185" si="913" t="shared">LN(G184/I184)</f>
        <v>5.0369836715749147E-3</v>
      </c>
      <c r="BA184" s="25">
        <f ref="BA184:BA185" si="914" t="shared">LN(N184/P184)</f>
        <v>3.3292666093135965E-3</v>
      </c>
      <c r="BB184" s="25">
        <f ref="BB184:BB185" si="915" t="shared">AW183</f>
        <v>0.99999148716405795</v>
      </c>
      <c r="BC184" s="25">
        <f ref="BC184:BC185" si="916" t="shared">AS183</f>
        <v>7.7311866028485238E-3</v>
      </c>
      <c r="BD184" s="25">
        <f ref="BD184:BD185" si="917" t="shared">AT183</f>
        <v>6.7181311012313614E-3</v>
      </c>
      <c r="BE184" s="39">
        <f ref="BE184:BE185" si="918" t="shared">IF(AS183&lt;0,1,0)</f>
        <v>0</v>
      </c>
      <c r="BF184" t="str">
        <f si="876" t="shared"/>
        <v/>
      </c>
      <c r="BG184" t="str">
        <f si="877" t="shared"/>
        <v/>
      </c>
      <c r="BH184" t="str">
        <f si="878" t="shared"/>
        <v/>
      </c>
      <c r="BI184">
        <f si="879" t="shared"/>
        <v>-0.5</v>
      </c>
      <c r="BJ184" t="str">
        <f si="880" t="shared"/>
        <v/>
      </c>
      <c r="BK184" s="25">
        <f si="881" t="shared"/>
        <v>-4.2742969656337491E-4</v>
      </c>
    </row>
    <row ht="43.2" r="185" spans="1:64">
      <c r="A185" s="1">
        <v>42776</v>
      </c>
      <c r="B185" s="41">
        <f si="306" t="shared"/>
        <v>5</v>
      </c>
      <c r="C185" s="49">
        <v>3183.01</v>
      </c>
      <c r="D185" s="49">
        <v>3184.13</v>
      </c>
      <c r="E185" s="49">
        <v>3186.03</v>
      </c>
      <c r="F185" s="49">
        <v>3186.67</v>
      </c>
      <c r="G185" s="49">
        <v>3196.14</v>
      </c>
      <c r="H185" s="49">
        <v>3199.44</v>
      </c>
      <c r="I185" s="49">
        <v>3183.01</v>
      </c>
      <c r="J185" s="49">
        <v>1049</v>
      </c>
      <c r="K185" s="49">
        <v>931</v>
      </c>
      <c r="L185" s="49">
        <v>3197.82</v>
      </c>
      <c r="M185" s="49">
        <v>3196.48</v>
      </c>
      <c r="N185" s="49">
        <v>3196.7</v>
      </c>
      <c r="O185" s="49">
        <v>3204.94</v>
      </c>
      <c r="P185" s="49">
        <v>3192.66</v>
      </c>
      <c r="Q185" s="49">
        <v>1329</v>
      </c>
      <c r="R185" s="49">
        <v>1444</v>
      </c>
      <c r="S185">
        <f si="455" t="shared"/>
        <v>3139.76199</v>
      </c>
      <c r="T185" t="str">
        <f si="882" t="shared"/>
        <v>牛</v>
      </c>
      <c r="U185">
        <f si="883" t="shared"/>
        <v>3204.94</v>
      </c>
      <c r="V185">
        <f si="884" t="shared"/>
        <v>3183.01</v>
      </c>
      <c r="W185" s="40">
        <f si="885" t="shared"/>
        <v>6.8660794633179931E-3</v>
      </c>
      <c r="X185">
        <f si="886" t="shared"/>
        <v>1329</v>
      </c>
      <c r="Y185">
        <f si="887" t="shared"/>
        <v>931</v>
      </c>
      <c r="AA185" s="25">
        <f si="888" t="shared"/>
        <v>6.8897050276310271E-3</v>
      </c>
      <c r="AB185" s="25">
        <f si="889" t="shared"/>
        <v>-5.0265622408936518E-5</v>
      </c>
      <c r="AC185" s="25">
        <f si="890" t="shared"/>
        <v>-2.5743417470215175E-3</v>
      </c>
      <c r="AD185" s="25">
        <f si="891" t="shared"/>
        <v>4.2917377162964582E-3</v>
      </c>
      <c r="AE185" s="25">
        <f si="892" t="shared"/>
        <v>6.8660794633179931E-3</v>
      </c>
      <c r="AF185" s="25">
        <f si="893" t="shared"/>
        <v>0</v>
      </c>
      <c r="AG185" s="25">
        <f si="894" t="shared"/>
        <v>4.2917377162964582E-3</v>
      </c>
      <c r="AH185" s="25">
        <f si="895" t="shared"/>
        <v>4.2414720938875241E-3</v>
      </c>
      <c r="AI185" s="25">
        <f si="896" t="shared"/>
        <v>3.5180630912822901E-4</v>
      </c>
      <c r="AJ185" s="25">
        <f si="897" t="shared"/>
        <v>9.4833765413143245E-4</v>
      </c>
      <c r="AK185" s="25">
        <f si="898" t="shared"/>
        <v>1.1491944345077844E-3</v>
      </c>
      <c r="AL185" s="25">
        <f si="899" t="shared"/>
        <v>4.1165417153226887E-3</v>
      </c>
      <c r="AM185" s="25">
        <f si="900" t="shared"/>
        <v>5.1485045061441422E-3</v>
      </c>
      <c r="AN185" s="25">
        <f si="901" t="shared"/>
        <v>3.8389443170454176E-3</v>
      </c>
      <c r="AO185" s="25">
        <f si="902" t="shared"/>
        <v>5.2549594888327779E-4</v>
      </c>
      <c r="AP185" s="40">
        <f si="903" t="shared"/>
        <v>0</v>
      </c>
      <c r="AQ185" s="40">
        <f si="904" t="shared"/>
        <v>9.7382836275018911E-3</v>
      </c>
      <c r="AR185" s="25">
        <f si="905" t="shared"/>
        <v>-4.1912328780819604E-4</v>
      </c>
      <c r="AS185" s="25">
        <f si="906" t="shared"/>
        <v>-3.5029994790950782E-4</v>
      </c>
      <c r="AT185" s="25">
        <f si="907" t="shared"/>
        <v>4.2917377162964582E-3</v>
      </c>
      <c r="AU185" s="28">
        <f si="908" t="shared"/>
        <v>0.79914790018257975</v>
      </c>
      <c r="AV185" s="28">
        <f si="909" t="shared"/>
        <v>0.32899022801302097</v>
      </c>
      <c r="AW185" s="40">
        <f si="910" t="shared"/>
        <v>0.62425900592793904</v>
      </c>
      <c r="AX185" s="25">
        <f si="911" t="shared"/>
        <v>4.2917377162964582E-3</v>
      </c>
      <c r="AY185" s="28">
        <f si="912" t="shared"/>
        <v>-5.1071591427284721E-2</v>
      </c>
      <c r="AZ185" s="25">
        <f si="913" t="shared"/>
        <v>4.1165417153226887E-3</v>
      </c>
      <c r="BA185" s="25">
        <f si="914" t="shared"/>
        <v>1.2646025700238125E-3</v>
      </c>
      <c r="BB185" s="25">
        <f si="915" t="shared"/>
        <v>0.85229623500207841</v>
      </c>
      <c r="BC185" s="25">
        <f si="916" t="shared"/>
        <v>8.5485939312674982E-4</v>
      </c>
      <c r="BD185" s="25">
        <f si="917" t="shared"/>
        <v>5.825610968241658E-3</v>
      </c>
      <c r="BE185" s="39">
        <f si="918" t="shared"/>
        <v>0</v>
      </c>
      <c r="BF185" t="str">
        <f si="876" t="shared"/>
        <v/>
      </c>
      <c r="BG185" t="str">
        <f si="877" t="shared"/>
        <v/>
      </c>
      <c r="BH185" t="str">
        <f si="878" t="shared"/>
        <v/>
      </c>
      <c r="BI185" t="str">
        <f si="879" t="shared"/>
        <v/>
      </c>
      <c r="BJ185">
        <f si="880" t="shared"/>
        <v>0</v>
      </c>
      <c r="BK185" s="25" t="str">
        <f si="881" t="shared"/>
        <v/>
      </c>
      <c r="BL185" s="50" t="s">
        <v>224</v>
      </c>
    </row>
    <row r="186" spans="1:64">
      <c r="A186" s="1">
        <v>42779</v>
      </c>
      <c r="B186" s="41">
        <f si="306" t="shared"/>
        <v>1</v>
      </c>
      <c r="C186" s="49">
        <v>3198.99</v>
      </c>
      <c r="D186" s="49">
        <v>3201.7</v>
      </c>
      <c r="E186" s="49">
        <v>3202.5</v>
      </c>
      <c r="F186" s="49">
        <v>3204.31</v>
      </c>
      <c r="G186" s="49">
        <v>3215.18</v>
      </c>
      <c r="H186" s="49">
        <v>3216</v>
      </c>
      <c r="I186" s="49">
        <v>3198.99</v>
      </c>
      <c r="J186" s="49">
        <v>1129</v>
      </c>
      <c r="K186" s="49">
        <v>931</v>
      </c>
      <c r="L186" s="49">
        <v>3218.4</v>
      </c>
      <c r="M186" s="49">
        <v>3218.85</v>
      </c>
      <c r="N186" s="49">
        <v>3216.83</v>
      </c>
      <c r="O186" s="49">
        <v>3219.37</v>
      </c>
      <c r="P186" s="49">
        <v>3208.83</v>
      </c>
      <c r="Q186" s="49">
        <v>1312</v>
      </c>
      <c r="R186" s="49">
        <v>1428</v>
      </c>
      <c r="S186">
        <f si="455" t="shared"/>
        <v>3141.8809900000001</v>
      </c>
      <c r="T186" t="str">
        <f ref="T186" si="919" t="shared">IF(AVERAGE(N185)&lt;S185,"熊",IF(AVERAGE(N185)&gt;S185,"牛",""))</f>
        <v>牛</v>
      </c>
      <c r="U186">
        <f ref="U186" si="920" t="shared">MAX(H186,O186)</f>
        <v>3219.37</v>
      </c>
      <c r="V186">
        <f ref="V186" si="921" t="shared">MIN(I186,P186)</f>
        <v>3198.99</v>
      </c>
      <c r="W186" s="40">
        <f ref="W186" si="922" t="shared">LN(U186/V186)</f>
        <v>6.3505532543932288E-3</v>
      </c>
      <c r="X186">
        <f ref="X186" si="923" t="shared">IF(U186=H186,J186,Q186)</f>
        <v>1312</v>
      </c>
      <c r="Y186">
        <f ref="Y186" si="924" t="shared">IF(V186=I186,K186,R186)</f>
        <v>931</v>
      </c>
      <c r="AA186" s="25">
        <f ref="AA186" si="925" t="shared">(U186-V186)/(C186)</f>
        <v>6.3707607713684973E-3</v>
      </c>
      <c r="AB186" s="25">
        <f ref="AB186" si="926" t="shared">LN(C186/N185)</f>
        <v>7.161072840807303E-4</v>
      </c>
      <c r="AC186" s="25">
        <f ref="AC186" si="927" t="shared">LN(N186/U186)</f>
        <v>-7.8928564428151435E-4</v>
      </c>
      <c r="AD186" s="25">
        <f ref="AD186" si="928" t="shared">LN(N186/V186)</f>
        <v>5.5612676101115897E-3</v>
      </c>
      <c r="AE186" s="25">
        <f ref="AE186" si="929" t="shared">LN(U186/C186)</f>
        <v>6.3505532543932288E-3</v>
      </c>
      <c r="AF186" s="25">
        <f ref="AF186" si="930" t="shared">LN(V186/C186)</f>
        <v>0</v>
      </c>
      <c r="AG186" s="25">
        <f ref="AG186" si="931" t="shared">LN(N186/C186)</f>
        <v>5.5612676101115897E-3</v>
      </c>
      <c r="AH186" s="25">
        <f ref="AH186" si="932" t="shared">LN(N186/N185)</f>
        <v>6.2773748941923743E-3</v>
      </c>
      <c r="AI186" s="25">
        <f ref="AI186" si="933" t="shared">LN(D186/C186)</f>
        <v>8.4678375673004542E-4</v>
      </c>
      <c r="AJ186" s="25">
        <f ref="AJ186" si="934" t="shared">LN(E186/C186)</f>
        <v>1.0966198031251268E-3</v>
      </c>
      <c r="AK186" s="25">
        <f ref="AK186" si="935" t="shared">LN(F186/C186)</f>
        <v>1.6616435975417461E-3</v>
      </c>
      <c r="AL186" s="25">
        <f ref="AL186" si="936" t="shared">+LN(G186/C186)</f>
        <v>5.0482086950310086E-3</v>
      </c>
      <c r="AM186" s="25">
        <f ref="AM186" si="937" t="shared">LN(H186/I186)</f>
        <v>5.3032163310926545E-3</v>
      </c>
      <c r="AN186" s="25">
        <f ref="AN186" si="938" t="shared">LN(O186/P186)</f>
        <v>3.2793035205646252E-3</v>
      </c>
      <c r="AO186" s="25">
        <f ref="AO186" si="939" t="shared">LN(L186/G186)</f>
        <v>1.0009979727831745E-3</v>
      </c>
      <c r="AP186" s="40">
        <f ref="AP186" si="940" t="shared">(C186-I186)/(H186-I186)</f>
        <v>0</v>
      </c>
      <c r="AQ186" s="40">
        <f ref="AQ186" si="941" t="shared">(N185-I186)/(H186-I186)</f>
        <v>-0.13462669018224188</v>
      </c>
      <c r="AR186" s="25">
        <f ref="AR186" si="942" t="shared">LN(M186/L186)</f>
        <v>1.3981125503359054E-4</v>
      </c>
      <c r="AS186" s="25">
        <f ref="AS186" si="943" t="shared">LN(N186/L186)</f>
        <v>-4.8793905770255612E-4</v>
      </c>
      <c r="AT186" s="25">
        <f ref="AT186" si="944" t="shared">LN(N186/C186)</f>
        <v>5.5612676101115897E-3</v>
      </c>
      <c r="AU186" s="28">
        <f ref="AU186" si="945" t="shared">+(G186-I186)/(H186-I186)</f>
        <v>0.95179306290416499</v>
      </c>
      <c r="AV186" s="28">
        <f ref="AV186" si="946" t="shared">+(N186-P186)/(O186-P186)</f>
        <v>0.75901328273245039</v>
      </c>
      <c r="AW186" s="40">
        <f ref="AW186:AW191" si="947" t="shared">+(N186-V186)/(U186-V186)</f>
        <v>0.87536800785083657</v>
      </c>
      <c r="AX186" s="25">
        <f ref="AX186" si="948" t="shared">LN(N186/C186)</f>
        <v>5.5612676101115897E-3</v>
      </c>
      <c r="AY186" s="28">
        <f ref="AY186" si="949" t="shared">(N186-L186)/(U186-V186)</f>
        <v>-7.7036310107956585E-2</v>
      </c>
      <c r="AZ186" s="25">
        <f ref="AZ186" si="950" t="shared">LN(G186/I186)</f>
        <v>5.0482086950310086E-3</v>
      </c>
      <c r="BA186" s="25">
        <f ref="BA186" si="951" t="shared">LN(N186/P186)</f>
        <v>2.4900178762831907E-3</v>
      </c>
      <c r="BB186" s="25">
        <f ref="BB186" si="952" t="shared">AW185</f>
        <v>0.62425900592793904</v>
      </c>
      <c r="BC186" s="25">
        <f ref="BC186" si="953" t="shared">AS185</f>
        <v>-3.5029994790950782E-4</v>
      </c>
      <c r="BD186" s="25">
        <f ref="BD186" si="954" t="shared">AT185</f>
        <v>4.2917377162964582E-3</v>
      </c>
      <c r="BE186" s="39">
        <f ref="BE186" si="955" t="shared">IF(AS185&lt;0,1,0)</f>
        <v>1</v>
      </c>
      <c r="BF186" t="str">
        <f ref="BF186" si="956" t="shared"><![CDATA[IF(B186=2,IF(AW185<0.226,IF(AND(ABS(AB186)<0.03,AP186<0.8),IF(AND(AU186<0.5 & Q185<14),2,1),0),IF(AW185<0.8,IF(AND(AU186>0.2,AL186>-0.03,AB186>-0.01),1,0),0)),"")]]></f>
        <v/>
      </c>
      <c r="BG186" t="str">
        <f ref="BG186" si="957" t="shared"><![CDATA[IF(B186=2,IF(AW185<0.226,IF(AND(ABS(AB186)<0.03,AP186<0.8),IF(AND(AU186<0.5 & Q185<14),2,1),0),IF(AW185<0.8,IF(AND(AU186>0.2,AL186>-0.03,AB186>-0.01),1,0),0)),"")]]></f>
        <v/>
      </c>
      <c r="BH186" t="str">
        <f ref="BH186" si="958" t="shared">IF(B186=3,IF(AW185&lt;0.85,IF(AND(K186&gt;942,AU186&gt;0.9),0.25,1)*IF(AS185&lt;-0.004,1,0.5),0),"")</f>
        <v/>
      </c>
      <c r="BI186" t="str">
        <f ref="BI186" si="959" t="shared">IF(B186=4,IF(AW185&lt;0.6,IF(AR186&gt;=0,IF(K186&lt;1018,2,1),0),IF(AW185&gt;0.85,IF(AR186&lt;=0,-0.5,0),0)),"")</f>
        <v/>
      </c>
      <c r="BJ186" t="str">
        <f ref="BJ186" si="960" t="shared">IF(B186=5,IF(AW185&lt;0.4,IF(AR186&gt; -0.004,1,0),IF(AW185&lt;0.95,IF(AND(AP186&lt;0.85,AU186&lt;0.95,AR186&gt;0,K186&lt;1115),0.5,0),0)),"")</f>
        <v/>
      </c>
      <c r="BK186" s="25" t="str">
        <f ref="BK186" si="961" t="shared">IF(MAX(BF186:BJ186)=0,"",MAX(BF186:BJ186)*AS186)</f>
        <v/>
      </c>
    </row>
    <row r="187" spans="1:64">
      <c r="A187" s="1">
        <v>42780</v>
      </c>
      <c r="B187" s="41">
        <f si="306" t="shared"/>
        <v>2</v>
      </c>
      <c r="C187" s="49">
        <v>3216.13</v>
      </c>
      <c r="D187" s="49">
        <v>3214.88</v>
      </c>
      <c r="E187" s="49">
        <v>3215.76</v>
      </c>
      <c r="F187" s="49">
        <v>3214.58</v>
      </c>
      <c r="G187" s="49">
        <v>3212.14</v>
      </c>
      <c r="H187" s="49">
        <v>3216.8</v>
      </c>
      <c r="I187" s="49">
        <v>3206.14</v>
      </c>
      <c r="J187" s="49">
        <v>937</v>
      </c>
      <c r="K187" s="49">
        <v>1017</v>
      </c>
      <c r="L187" s="49">
        <v>3212.78</v>
      </c>
      <c r="M187" s="49">
        <v>3210.65</v>
      </c>
      <c r="N187" s="49">
        <v>3217.92</v>
      </c>
      <c r="O187" s="49">
        <v>3219.4</v>
      </c>
      <c r="P187" s="49">
        <v>3205.4</v>
      </c>
      <c r="Q187" s="49">
        <v>1434</v>
      </c>
      <c r="R187" s="49">
        <v>1343</v>
      </c>
      <c r="S187">
        <f si="455" t="shared"/>
        <v>3144.1604899999998</v>
      </c>
      <c r="T187" t="str">
        <f ref="T187" si="962" t="shared">IF(AVERAGE(N186)&lt;S186,"熊",IF(AVERAGE(N186)&gt;S186,"牛",""))</f>
        <v>牛</v>
      </c>
      <c r="U187">
        <f ref="U187" si="963" t="shared">MAX(H187,O187)</f>
        <v>3219.4</v>
      </c>
      <c r="V187">
        <f ref="V187" si="964" t="shared">MIN(I187,P187)</f>
        <v>3205.4</v>
      </c>
      <c r="W187" s="40">
        <f ref="W187" si="965" t="shared">LN(U187/V187)</f>
        <v>4.3581192126539575E-3</v>
      </c>
      <c r="X187">
        <f ref="X187" si="966" t="shared">IF(U187=H187,J187,Q187)</f>
        <v>1434</v>
      </c>
      <c r="Y187">
        <f ref="Y187" si="967" t="shared">IF(V187=I187,K187,R187)</f>
        <v>1343</v>
      </c>
      <c r="AA187" s="25">
        <f ref="AA187" si="968" t="shared">(U187-V187)/(C187)</f>
        <v>4.3530578676856963E-3</v>
      </c>
      <c r="AB187" s="25">
        <f ref="AB187" si="969" t="shared">LN(C187/N186)</f>
        <v>-2.1762921042956936E-4</v>
      </c>
      <c r="AC187" s="25">
        <f ref="AC187" si="970" t="shared">LN(N187/U187)</f>
        <v>-4.5981869041053627E-4</v>
      </c>
      <c r="AD187" s="25">
        <f ref="AD187" si="971" t="shared">LN(N187/V187)</f>
        <v>3.8983005222434667E-3</v>
      </c>
      <c r="AE187" s="25">
        <f ref="AE187" si="972" t="shared">LN(U187/C187)</f>
        <v>1.0162334046828036E-3</v>
      </c>
      <c r="AF187" s="25">
        <f ref="AF187" si="973" t="shared">LN(V187/C187)</f>
        <v>-3.3418858079712539E-3</v>
      </c>
      <c r="AG187" s="25">
        <f ref="AG187" si="974" t="shared">LN(N187/C187)</f>
        <v>5.5641471427218619E-4</v>
      </c>
      <c r="AH187" s="25">
        <f ref="AH187" si="975" t="shared">LN(N187/N186)</f>
        <v>3.3878550384249911E-4</v>
      </c>
      <c r="AI187" s="25">
        <f ref="AI187" si="976" t="shared">LN(D187/C187)</f>
        <v>-3.8874143120338377E-4</v>
      </c>
      <c r="AJ187" s="25">
        <f ref="AJ187" si="977" t="shared">LN(E187/C187)</f>
        <v>-1.1505171898406413E-4</v>
      </c>
      <c r="AK187" s="25">
        <f ref="AK187" si="978" t="shared">LN(F187/C187)</f>
        <v>-4.8206186564668025E-4</v>
      </c>
      <c r="AL187" s="25">
        <f ref="AL187" si="979" t="shared">+LN(G187/C187)</f>
        <v>-1.2413917002243521E-3</v>
      </c>
      <c r="AM187" s="25">
        <f ref="AM187" si="980" t="shared">LN(H187/I187)</f>
        <v>3.3193552447200727E-3</v>
      </c>
      <c r="AN187" s="25">
        <f ref="AN187" si="981" t="shared">LN(O187/P187)</f>
        <v>4.3581192126539575E-3</v>
      </c>
      <c r="AO187" s="25">
        <f ref="AO187" si="982" t="shared">LN(L187/G187)</f>
        <v>1.9922427115578515E-4</v>
      </c>
      <c r="AP187" s="40">
        <f ref="AP187" si="983" t="shared">(C187-I187)/(H187-I187)</f>
        <v>0.93714821763601752</v>
      </c>
      <c r="AQ187" s="40">
        <f ref="AQ187" si="984" t="shared">(N186-I187)/(H187-I187)</f>
        <v>1.0028142589117959</v>
      </c>
      <c r="AR187" s="25">
        <f ref="AR187" si="985" t="shared">LN(M187/L187)</f>
        <v>-6.6319710125903786E-4</v>
      </c>
      <c r="AS187" s="25">
        <f ref="AS187" si="986" t="shared">LN(N187/L187)</f>
        <v>1.5985821433406474E-3</v>
      </c>
      <c r="AT187" s="25">
        <f ref="AT187" si="987" t="shared">LN(N187/C187)</f>
        <v>5.5641471427218619E-4</v>
      </c>
      <c r="AU187" s="28">
        <f ref="AU187" si="988" t="shared">+(G187-I187)/(H187-I187)</f>
        <v>0.56285178236396116</v>
      </c>
      <c r="AV187" s="28">
        <f ref="AV187" si="989" t="shared">+(N187-P187)/(O187-P187)</f>
        <v>0.89428571428571302</v>
      </c>
      <c r="AW187" s="40">
        <f si="947" t="shared"/>
        <v>0.89428571428571302</v>
      </c>
      <c r="AX187" s="25">
        <f ref="AX187" si="990" t="shared">LN(N187/C187)</f>
        <v>5.5641471427218619E-4</v>
      </c>
      <c r="AY187" s="28">
        <f ref="AY187" si="991" t="shared">(N187-L187)/(U187-V187)</f>
        <v>0.36714285714284806</v>
      </c>
      <c r="AZ187" s="25">
        <f ref="AZ187" si="992" t="shared">LN(G187/I187)</f>
        <v>1.8696603288778392E-3</v>
      </c>
      <c r="BA187" s="25">
        <f ref="BA187" si="993" t="shared">LN(N187/P187)</f>
        <v>3.8983005222434667E-3</v>
      </c>
      <c r="BB187" s="25">
        <f ref="BB187" si="994" t="shared">AW186</f>
        <v>0.87536800785083657</v>
      </c>
      <c r="BC187" s="25">
        <f ref="BC187" si="995" t="shared">AS186</f>
        <v>-4.8793905770255612E-4</v>
      </c>
      <c r="BD187" s="25">
        <f ref="BD187" si="996" t="shared">AT186</f>
        <v>5.5612676101115897E-3</v>
      </c>
      <c r="BE187" s="39">
        <f ref="BE187" si="997" t="shared">IF(AS186&lt;0,1,0)</f>
        <v>1</v>
      </c>
      <c r="BF187">
        <f ref="BF187" si="998" t="shared"><![CDATA[IF(B187=2,IF(AW186<0.226,IF(AND(ABS(AB187)<0.03,AP187<0.8),IF(AND(AU187<0.5 & Q186<14),2,1),0),IF(AW186<0.8,IF(AND(AU187>0.2,AL187>-0.03,AB187>-0.01),1,0),0)),"")]]></f>
        <v>0</v>
      </c>
      <c r="BG187">
        <f ref="BG187" si="999" t="shared"><![CDATA[IF(B187=2,IF(AW186<0.226,IF(AND(ABS(AB187)<0.03,AP187<0.8),IF(AND(AU187<0.5 & Q186<14),2,1),0),IF(AW186<0.8,IF(AND(AU187>0.2,AL187>-0.03,AB187>-0.01),1,0),0)),"")]]></f>
        <v>0</v>
      </c>
      <c r="BH187" t="str">
        <f ref="BH187" si="1000" t="shared">IF(B187=3,IF(AW186&lt;0.85,IF(AND(K187&gt;942,AU187&gt;0.9),0.25,1)*IF(AS186&lt;-0.004,1,0.5),0),"")</f>
        <v/>
      </c>
      <c r="BI187" t="str">
        <f ref="BI187" si="1001" t="shared">IF(B187=4,IF(AW186&lt;0.6,IF(AR187&gt;=0,IF(K187&lt;1018,2,1),0),IF(AW186&gt;0.85,IF(AR187&lt;=0,-0.5,0),0)),"")</f>
        <v/>
      </c>
      <c r="BJ187" t="str">
        <f ref="BJ187" si="1002" t="shared">IF(B187=5,IF(AW186&lt;0.4,IF(AR187&gt; -0.004,1,0),IF(AW186&lt;0.95,IF(AND(AP187&lt;0.85,AU187&lt;0.95,AR187&gt;0,K187&lt;1115),0.5,0),0)),"")</f>
        <v/>
      </c>
      <c r="BK187" s="25" t="str">
        <f ref="BK187" si="1003" t="shared">IF(MAX(BF187:BJ187)=0,"",MAX(BF187:BJ187)*AS187)</f>
        <v/>
      </c>
      <c r="BL187" s="50" t="s">
        <v>225</v>
      </c>
    </row>
    <row ht="100.8" r="188" spans="1:64">
      <c r="A188" s="1">
        <v>42781</v>
      </c>
      <c r="B188" s="41">
        <f si="306" t="shared"/>
        <v>3</v>
      </c>
      <c r="C188" s="49">
        <v>3215.46</v>
      </c>
      <c r="D188" s="49">
        <v>3214.22</v>
      </c>
      <c r="E188" s="49">
        <v>3216.92</v>
      </c>
      <c r="F188" s="49">
        <v>3222.34</v>
      </c>
      <c r="G188" s="49">
        <v>3227.36</v>
      </c>
      <c r="H188" s="49">
        <v>3229.32</v>
      </c>
      <c r="I188" s="49">
        <v>3213.11</v>
      </c>
      <c r="J188" s="49">
        <v>953</v>
      </c>
      <c r="K188" s="49">
        <v>1048</v>
      </c>
      <c r="L188" s="49">
        <v>3231.06</v>
      </c>
      <c r="M188" s="49">
        <v>3231.13</v>
      </c>
      <c r="N188" s="49">
        <v>3212.98</v>
      </c>
      <c r="O188" s="49">
        <v>3235.76</v>
      </c>
      <c r="P188" s="49">
        <v>3206.74</v>
      </c>
      <c r="Q188" s="49">
        <v>1317</v>
      </c>
      <c r="R188" s="49">
        <v>1450</v>
      </c>
      <c r="S188">
        <f si="455" t="shared"/>
        <v>3146.9729899999998</v>
      </c>
      <c r="T188" t="str">
        <f ref="T188" si="1004" t="shared">IF(AVERAGE(N187)&lt;S187,"熊",IF(AVERAGE(N187)&gt;S187,"牛",""))</f>
        <v>牛</v>
      </c>
      <c r="U188">
        <f ref="U188" si="1005" t="shared">MAX(H188,O188)</f>
        <v>3235.76</v>
      </c>
      <c r="V188">
        <f ref="V188" si="1006" t="shared">MIN(I188,P188)</f>
        <v>3206.74</v>
      </c>
      <c r="W188" s="40">
        <f ref="W188" si="1007" t="shared">LN(U188/V188)</f>
        <v>9.00898603836775E-3</v>
      </c>
      <c r="X188">
        <f ref="X188" si="1008" t="shared">IF(U188=H188,J188,Q188)</f>
        <v>1317</v>
      </c>
      <c r="Y188">
        <f ref="Y188" si="1009" t="shared">IF(V188=I188,K188,R188)</f>
        <v>1450</v>
      </c>
      <c r="AA188" s="25">
        <f ref="AA188" si="1010" t="shared">(U188-V188)/(C188)</f>
        <v>9.0251472573132409E-3</v>
      </c>
      <c r="AB188" s="25">
        <f ref="AB188" si="1011" t="shared">LN(C188/N187)</f>
        <v>-7.6476132916021415E-4</v>
      </c>
      <c r="AC188" s="25">
        <f ref="AC188" si="1012" t="shared">LN(N188/U188)</f>
        <v>-7.0649754070093249E-3</v>
      </c>
      <c r="AD188" s="25">
        <f ref="AD188" si="1013" t="shared">LN(N188/V188)</f>
        <v>1.9440106313584403E-3</v>
      </c>
      <c r="AE188" s="25">
        <f ref="AE188" si="1014" t="shared">LN(U188/C188)</f>
        <v>6.2934040388288835E-3</v>
      </c>
      <c r="AF188" s="25">
        <f ref="AF188" si="1015" t="shared">LN(V188/C188)</f>
        <v>-2.7155819995390248E-3</v>
      </c>
      <c r="AG188" s="25">
        <f ref="AG188" si="1016" t="shared">LN(N188/C188)</f>
        <v>-7.7157136818050104E-4</v>
      </c>
      <c r="AH188" s="25">
        <f ref="AH188" si="1017" t="shared">LN(N188/N187)</f>
        <v>-1.5363326973407915E-3</v>
      </c>
      <c r="AI188" s="25">
        <f ref="AI188" si="1018" t="shared">LN(D188/C188)</f>
        <v>-3.8571126879518295E-4</v>
      </c>
      <c r="AJ188" s="25">
        <f ref="AJ188" si="1019" t="shared">LN(E188/C188)</f>
        <v>4.5395328791905762E-4</v>
      </c>
      <c r="AK188" s="25">
        <f ref="AK188" si="1020" t="shared">LN(F188/C188)</f>
        <v>2.1373769359732974E-3</v>
      </c>
      <c r="AL188" s="25">
        <f ref="AL188" si="1021" t="shared">+LN(G188/C188)</f>
        <v>3.6940388004642489E-3</v>
      </c>
      <c r="AM188" s="25">
        <f ref="AM188" si="1022" t="shared">LN(H188/I188)</f>
        <v>5.0322732907254778E-3</v>
      </c>
      <c r="AN188" s="25">
        <f ref="AN188" si="1023" t="shared">LN(O188/P188)</f>
        <v>9.00898603836775E-3</v>
      </c>
      <c r="AO188" s="25">
        <f ref="AO188" si="1024" t="shared">LN(L188/G188)</f>
        <v>1.1457912011890391E-3</v>
      </c>
      <c r="AP188" s="40">
        <f ref="AP188" si="1025" t="shared">(C188-I188)/(H188-I188)</f>
        <v>0.1449722393584148</v>
      </c>
      <c r="AQ188" s="40">
        <f ref="AQ188" si="1026" t="shared">(N187-I188)/(H188-I188)</f>
        <v>0.29673041332510391</v>
      </c>
      <c r="AR188" s="25">
        <f ref="AR188" si="1027" t="shared">LN(M188/L188)</f>
        <v>2.1664482165696083E-5</v>
      </c>
      <c r="AS188" s="25">
        <f ref="AS188" si="1028" t="shared">LN(N188/L188)</f>
        <v>-5.6114013698337463E-3</v>
      </c>
      <c r="AT188" s="25">
        <f ref="AT188" si="1029" t="shared">LN(N188/C188)</f>
        <v>-7.7157136818050104E-4</v>
      </c>
      <c r="AU188" s="28">
        <f ref="AU188" si="1030" t="shared">+(G188-I188)/(H188-I188)</f>
        <v>0.87908698334361313</v>
      </c>
      <c r="AV188" s="28">
        <f ref="AV188" si="1031" t="shared">+(N188-P188)/(O188-P188)</f>
        <v>0.21502412129566309</v>
      </c>
      <c r="AW188" s="40">
        <f si="947" t="shared"/>
        <v>0.21502412129566309</v>
      </c>
      <c r="AX188" s="25">
        <f ref="AX188" si="1032" t="shared">LN(N188/C188)</f>
        <v>-7.7157136818050104E-4</v>
      </c>
      <c r="AY188" s="28">
        <f ref="AY188" si="1033" t="shared">(N188-L188)/(U188-V188)</f>
        <v>-0.62301860785663865</v>
      </c>
      <c r="AZ188" s="25">
        <f ref="AZ188" si="1034" t="shared">LN(G188/I188)</f>
        <v>4.4251501066110083E-3</v>
      </c>
      <c r="BA188" s="25">
        <f ref="BA188" si="1035" t="shared">LN(N188/P188)</f>
        <v>1.9440106313584403E-3</v>
      </c>
      <c r="BB188" s="25">
        <f ref="BB188" si="1036" t="shared">AW187</f>
        <v>0.89428571428571302</v>
      </c>
      <c r="BC188" s="25">
        <f ref="BC188" si="1037" t="shared">AS187</f>
        <v>1.5985821433406474E-3</v>
      </c>
      <c r="BD188" s="25">
        <f ref="BD188" si="1038" t="shared">AT187</f>
        <v>5.5641471427218619E-4</v>
      </c>
      <c r="BE188" s="39">
        <f ref="BE188" si="1039" t="shared">IF(AS187&lt;0,1,0)</f>
        <v>0</v>
      </c>
      <c r="BF188" t="str">
        <f ref="BF188" si="1040" t="shared"><![CDATA[IF(B188=2,IF(AW187<0.226,IF(AND(ABS(AB188)<0.03,AP188<0.8),IF(AND(AU188<0.5 & Q187<14),2,1),0),IF(AW187<0.8,IF(AND(AU188>0.2,AL188>-0.03,AB188>-0.01),1,0),0)),"")]]></f>
        <v/>
      </c>
      <c r="BG188" t="str">
        <f ref="BG188" si="1041" t="shared"><![CDATA[IF(B188=2,IF(AW187<0.226,IF(AND(ABS(AB188)<0.03,AP188<0.8),IF(AND(AU188<0.5 & Q187<14),2,1),0),IF(AW187<0.8,IF(AND(AU188>0.2,AL188>-0.03,AB188>-0.01),1,0),0)),"")]]></f>
        <v/>
      </c>
      <c r="BH188">
        <f ref="BH188" si="1042" t="shared">IF(B188=3,IF(AW187&lt;0.85,IF(AND(K188&gt;942,AU188&gt;0.9),0.25,1)*IF(AS187&lt;-0.004,1,0.5),0),"")</f>
        <v>0</v>
      </c>
      <c r="BI188" t="str">
        <f ref="BI188" si="1043" t="shared">IF(B188=4,IF(AW187&lt;0.6,IF(AR188&gt;=0,IF(K188&lt;1018,2,1),0),IF(AW187&gt;0.85,IF(AR188&lt;=0,-0.5,0),0)),"")</f>
        <v/>
      </c>
      <c r="BJ188" t="str">
        <f ref="BJ188" si="1044" t="shared">IF(B188=5,IF(AW187&lt;0.4,IF(AR188&gt; -0.004,1,0),IF(AW187&lt;0.95,IF(AND(AP188&lt;0.85,AU188&lt;0.95,AR188&gt;0,K188&lt;1115),0.5,0),0)),"")</f>
        <v/>
      </c>
      <c r="BK188" s="25" t="str">
        <f ref="BK188" si="1045" t="shared">IF(MAX(BF188:BJ188)=0,"",MAX(BF188:BJ188)*AS188)</f>
        <v/>
      </c>
      <c r="BL188" s="50" t="s">
        <v>230</v>
      </c>
    </row>
    <row r="189" spans="1:64">
      <c r="A189" s="1">
        <v>42782</v>
      </c>
      <c r="B189" s="41">
        <f si="306" t="shared"/>
        <v>4</v>
      </c>
      <c r="C189">
        <v>3210.3566999999998</v>
      </c>
      <c r="D189">
        <v>3212.9032000000002</v>
      </c>
      <c r="E189">
        <v>3217.9151999999999</v>
      </c>
      <c r="F189">
        <v>3211.8472999999999</v>
      </c>
      <c r="G189">
        <v>3219.2226999999998</v>
      </c>
      <c r="H189">
        <v>3222.7289000000001</v>
      </c>
      <c r="I189">
        <v>3207.9083000000001</v>
      </c>
      <c r="J189">
        <v>1106</v>
      </c>
      <c r="K189">
        <v>945</v>
      </c>
      <c r="L189">
        <v>3219.2226999999998</v>
      </c>
      <c r="M189">
        <v>3220.4942000000001</v>
      </c>
      <c r="N189">
        <v>3228.8328000000001</v>
      </c>
      <c r="O189">
        <v>3230.2754</v>
      </c>
      <c r="P189">
        <v>3215.5194000000001</v>
      </c>
      <c r="Q189">
        <v>1336</v>
      </c>
      <c r="R189">
        <v>1414</v>
      </c>
      <c r="S189">
        <f si="455" t="shared"/>
        <v>3150.78449</v>
      </c>
      <c r="T189" t="str">
        <f ref="T189" si="1046" t="shared">IF(AVERAGE(N188)&lt;S188,"熊",IF(AVERAGE(N188)&gt;S188,"牛",""))</f>
        <v>牛</v>
      </c>
      <c r="U189">
        <f ref="U189" si="1047" t="shared">MAX(H189,O189)</f>
        <v>3230.2754</v>
      </c>
      <c r="V189">
        <f ref="V189" si="1048" t="shared">MIN(I189,P189)</f>
        <v>3207.9083000000001</v>
      </c>
      <c r="W189" s="40">
        <f ref="W189" si="1049" t="shared">LN(U189/V189)</f>
        <v>6.9482919500782553E-3</v>
      </c>
      <c r="X189">
        <f ref="X189" si="1050" t="shared">IF(U189=H189,J189,Q189)</f>
        <v>1336</v>
      </c>
      <c r="Y189">
        <f ref="Y189" si="1051" t="shared">IF(V189=I189,K189,R189)</f>
        <v>945</v>
      </c>
      <c r="AA189" s="25">
        <f ref="AA189" si="1052" t="shared">(U189-V189)/(C189)</f>
        <v>6.9671697229158171E-3</v>
      </c>
      <c r="AB189" s="25">
        <f ref="AB189" si="1053" t="shared">LN(C189/N188)</f>
        <v>-8.1680293852522113E-4</v>
      </c>
      <c r="AC189" s="25">
        <f ref="AC189" si="1054" t="shared">LN(N189/U189)</f>
        <v>-4.4668705936423627E-4</v>
      </c>
      <c r="AD189" s="25">
        <f ref="AD189" si="1055" t="shared">LN(N189/V189)</f>
        <v>6.5016048907140479E-3</v>
      </c>
      <c r="AE189" s="25">
        <f ref="AE189" si="1056" t="shared">LN(U189/C189)</f>
        <v>6.1853442940478405E-3</v>
      </c>
      <c r="AF189" s="25">
        <f ref="AF189" si="1057" t="shared">LN(V189/C189)</f>
        <v>-7.6294765603015624E-4</v>
      </c>
      <c r="AG189" s="25">
        <f>LN(N189/C189)</f>
        <v>5.7386572346837294E-3</v>
      </c>
      <c r="AH189" s="25">
        <f ref="AH189" si="1058" t="shared">LN(N189/N188)</f>
        <v>4.9218542961586165E-3</v>
      </c>
      <c r="AI189" s="25">
        <f ref="AI189" si="1059" t="shared">LN(D189/C189)</f>
        <v>7.9289960956229247E-4</v>
      </c>
      <c r="AJ189" s="25">
        <f ref="AJ189" si="1060" t="shared">LN(E189/C189)</f>
        <v>2.3516439879754667E-3</v>
      </c>
      <c r="AK189" s="25">
        <f ref="AK189" si="1061" t="shared">LN(F189/C189)</f>
        <v>4.6420201749027701E-4</v>
      </c>
      <c r="AL189" s="25">
        <f ref="AL189" si="1062" t="shared">+LN(G189/C189)</f>
        <v>2.7578804360033956E-3</v>
      </c>
      <c r="AM189" s="25">
        <f ref="AM189" si="1063" t="shared">LN(H189/I189)</f>
        <v>4.609380308483531E-3</v>
      </c>
      <c r="AN189" s="25">
        <f ref="AN189" si="1064" t="shared">LN(O189/P189)</f>
        <v>4.5784969068650306E-3</v>
      </c>
      <c r="AO189" s="25">
        <f ref="AO189" si="1065" t="shared">LN(L189/G189)</f>
        <v>0</v>
      </c>
      <c r="AP189" s="40">
        <f ref="AP189" si="1066" t="shared">(C189-I189)/(H189-I189)</f>
        <v>0.16520248842825275</v>
      </c>
      <c r="AQ189" s="40">
        <f ref="AQ189" si="1067" t="shared">(N188-I189)/(H189-I189)</f>
        <v>0.34220611851071886</v>
      </c>
      <c r="AR189" s="25">
        <f ref="AR189" si="1068" t="shared">LN(M189/L189)</f>
        <v>3.948931408843586E-4</v>
      </c>
      <c r="AS189" s="25">
        <f ref="AS189" si="1069" t="shared">LN(N189/L189)</f>
        <v>2.9807767986804938E-3</v>
      </c>
      <c r="AT189" s="25">
        <f ref="AT189" si="1070" t="shared">LN(N189/C189)</f>
        <v>5.7386572346837294E-3</v>
      </c>
      <c r="AU189" s="28">
        <f ref="AU189" si="1071" t="shared">+(G189-I189)/(H189-I189)</f>
        <v>0.76342388297368124</v>
      </c>
      <c r="AV189" s="28">
        <f ref="AV189" si="1072" t="shared">+(N189-P189)/(O189-P189)</f>
        <v>0.9022363784223455</v>
      </c>
      <c r="AW189" s="40">
        <f si="947" t="shared"/>
        <v>0.93550348502935732</v>
      </c>
      <c r="AX189" s="25">
        <f ref="AX189" si="1073" t="shared">LN(N189/C189)</f>
        <v>5.7386572346837294E-3</v>
      </c>
      <c r="AY189" s="28">
        <f ref="AY189" si="1074" t="shared">(N189-L189)/(U189-V189)</f>
        <v>0.42965337482285842</v>
      </c>
      <c r="AZ189" s="25">
        <f ref="AZ189" si="1075" t="shared">LN(G189/I189)</f>
        <v>3.5208280920334964E-3</v>
      </c>
      <c r="BA189" s="25">
        <f ref="BA189" si="1076" t="shared">LN(N189/P189)</f>
        <v>4.1318098475007234E-3</v>
      </c>
      <c r="BB189" s="25">
        <f ref="BB189" si="1077" t="shared">AW188</f>
        <v>0.21502412129566309</v>
      </c>
      <c r="BC189" s="25">
        <f ref="BC189" si="1078" t="shared">AS188</f>
        <v>-5.6114013698337463E-3</v>
      </c>
      <c r="BD189" s="25">
        <f ref="BD189" si="1079" t="shared">AT188</f>
        <v>-7.7157136818050104E-4</v>
      </c>
      <c r="BE189" s="39">
        <f ref="BE189" si="1080" t="shared">IF(AS188&lt;0,1,0)</f>
        <v>1</v>
      </c>
      <c r="BF189" t="str">
        <f ref="BF189" si="1081" t="shared"><![CDATA[IF(B189=2,IF(AW188<0.226,IF(AND(ABS(AB189)<0.03,AP189<0.8),IF(AND(AU189<0.5 & Q188<14),2,1),0),IF(AW188<0.8,IF(AND(AU189>0.2,AL189>-0.03,AB189>-0.01),1,0),0)),"")]]></f>
        <v/>
      </c>
      <c r="BG189" t="str">
        <f ref="BG189" si="1082" t="shared"><![CDATA[IF(B189=2,IF(AW188<0.226,IF(AND(ABS(AB189)<0.03,AP189<0.8),IF(AND(AU189<0.5 & Q188<14),2,1),0),IF(AW188<0.8,IF(AND(AU189>0.2,AL189>-0.03,AB189>-0.01),1,0),0)),"")]]></f>
        <v/>
      </c>
      <c r="BH189" t="str">
        <f ref="BH189" si="1083" t="shared">IF(B189=3,IF(AW188&lt;0.85,IF(AND(K189&gt;942,AU189&gt;0.9),0.25,1)*IF(AS188&lt;-0.004,1,0.5),0),"")</f>
        <v/>
      </c>
      <c r="BI189">
        <f ref="BI189" si="1084" t="shared">IF(B189=4,IF(AW188&lt;0.6,IF(AR189&gt;=0,IF(K189&lt;1018,2,1),0),IF(AW188&gt;0.85,IF(AR189&lt;=0,-0.5,0),0)),"")</f>
        <v>2</v>
      </c>
      <c r="BJ189" t="str">
        <f ref="BJ189" si="1085" t="shared">IF(B189=5,IF(AW188&lt;0.4,IF(AR189&gt; -0.004,1,0),IF(AW188&lt;0.95,IF(AND(AP189&lt;0.85,AU189&lt;0.95,AR189&gt;0,K189&lt;1115),0.5,0),0)),"")</f>
        <v/>
      </c>
      <c r="BK189" s="25">
        <f ref="BK189" si="1086" t="shared">IF(MAX(BF189:BJ189)=0,"",MAX(BF189:BJ189)*AS189)</f>
        <v>5.9615535973609876E-3</v>
      </c>
    </row>
    <row r="190" spans="1:64">
      <c r="A190" s="1">
        <v>42783</v>
      </c>
      <c r="B190" s="41">
        <f si="306" t="shared"/>
        <v>5</v>
      </c>
      <c r="C190" s="49">
        <v>3227.7073</v>
      </c>
      <c r="D190" s="49">
        <v>3226.8182999999999</v>
      </c>
      <c r="E190" s="49">
        <v>3230.3906000000002</v>
      </c>
      <c r="F190" s="49">
        <v>3228.0527000000002</v>
      </c>
      <c r="G190" s="49">
        <v>3214.6203</v>
      </c>
      <c r="H190" s="49">
        <v>3238.0789</v>
      </c>
      <c r="I190" s="49">
        <v>3214.4621999999999</v>
      </c>
      <c r="J190" s="49">
        <v>1025</v>
      </c>
      <c r="K190" s="49">
        <v>1129</v>
      </c>
      <c r="L190" s="49">
        <v>3214.6203</v>
      </c>
      <c r="M190" s="49">
        <v>3205.8456999999999</v>
      </c>
      <c r="N190" s="49">
        <v>3202.1994</v>
      </c>
      <c r="O190" s="49">
        <v>3214.6203</v>
      </c>
      <c r="P190" s="49">
        <v>3199.6325999999999</v>
      </c>
      <c r="Q190" s="49">
        <v>1300</v>
      </c>
      <c r="R190" s="49">
        <v>1450</v>
      </c>
      <c r="S190">
        <f si="455" t="shared"/>
        <v>3156.2621300000001</v>
      </c>
      <c r="T190" t="str">
        <f ref="T190" si="1087" t="shared">IF(AVERAGE(N189)&lt;S189,"熊",IF(AVERAGE(N189)&gt;S189,"牛",""))</f>
        <v>牛</v>
      </c>
      <c r="U190">
        <f ref="U190" si="1088" t="shared">MAX(H190,O190)</f>
        <v>3238.0789</v>
      </c>
      <c r="V190">
        <f ref="V190" si="1089" t="shared">MIN(I190,P190)</f>
        <v>3199.6325999999999</v>
      </c>
      <c r="W190" s="40">
        <f ref="W190" si="1090" t="shared">LN(U190/V190)</f>
        <v>1.1944231137498066E-2</v>
      </c>
      <c r="X190">
        <f ref="X190" si="1091" t="shared">IF(U190=H190,J190,Q190)</f>
        <v>1025</v>
      </c>
      <c r="Y190">
        <f ref="Y190" si="1092" t="shared">IF(V190=I190,K190,R190)</f>
        <v>1450</v>
      </c>
      <c r="AA190" s="25">
        <f ref="AA190" si="1093" t="shared">(U190-V190)/(C190)</f>
        <v>1.1911334091539237E-2</v>
      </c>
      <c r="AB190" s="25">
        <f ref="AB190" si="1094" t="shared">LN(C190/N189)</f>
        <v>-3.4863874272237998E-4</v>
      </c>
      <c r="AC190" s="25">
        <f ref="AC190" si="1095" t="shared">LN(N190/U190)</f>
        <v>-1.1142335637102194E-2</v>
      </c>
      <c r="AD190" s="25">
        <f ref="AD190" si="1096" t="shared">LN(N190/V190)</f>
        <v>8.0189550039607576E-4</v>
      </c>
      <c r="AE190" s="25">
        <f ref="AE190" si="1097" t="shared">LN(U190/C190)</f>
        <v>3.2081508960426237E-3</v>
      </c>
      <c r="AF190" s="25">
        <f ref="AF190" si="1098" t="shared">LN(V190/C190)</f>
        <v>-8.7360802414556127E-3</v>
      </c>
      <c r="AG190" s="25">
        <f>LN(N190/C190)</f>
        <v>-7.9341847410596203E-3</v>
      </c>
      <c r="AH190" s="25">
        <f ref="AH190" si="1099" t="shared">LN(N190/N189)</f>
        <v>-8.282823483782023E-3</v>
      </c>
      <c r="AI190" s="25">
        <f ref="AI190" si="1100" t="shared">LN(D190/C190)</f>
        <v>-2.7546563782219184E-4</v>
      </c>
      <c r="AJ190" s="25">
        <f ref="AJ190" si="1101" t="shared">LN(E190/C190)</f>
        <v>8.3098776016091321E-4</v>
      </c>
      <c r="AK190" s="25">
        <f ref="AK190" si="1102" t="shared">LN(F190/C190)</f>
        <v>1.070052171485989E-4</v>
      </c>
      <c r="AL190" s="25">
        <f ref="AL190" si="1103" t="shared">+LN(G190/C190)</f>
        <v>-4.0628228846174338E-3</v>
      </c>
      <c r="AM190" s="25">
        <f ref="AM190" si="1104" t="shared">LN(H190/I190)</f>
        <v>7.3201565373074273E-3</v>
      </c>
      <c r="AN190" s="25">
        <f ref="AN190" si="1105" t="shared">LN(O190/P190)</f>
        <v>4.6732573568381694E-3</v>
      </c>
      <c r="AO190" s="25">
        <f ref="AO190" si="1106" t="shared">LN(L190/G190)</f>
        <v>0</v>
      </c>
      <c r="AP190" s="40">
        <f ref="AP190" si="1107" t="shared">(C190-I190)/(H190-I190)</f>
        <v>0.56083618795174905</v>
      </c>
      <c r="AQ190" s="40">
        <f ref="AQ190" si="1108" t="shared">(N189-I190)/(H190-I190)</f>
        <v>0.60849314256437914</v>
      </c>
      <c r="AR190" s="25">
        <f ref="AR190" si="1109" t="shared">LN(M190/L190)</f>
        <v>-2.7333235509576755E-3</v>
      </c>
      <c r="AS190" s="25">
        <f ref="AS190" si="1110" t="shared">LN(N190/L190)</f>
        <v>-3.8713618564422039E-3</v>
      </c>
      <c r="AT190" s="25">
        <f ref="AT190" si="1111" t="shared">LN(N190/C190)</f>
        <v>-7.9341847410596203E-3</v>
      </c>
      <c r="AU190" s="28">
        <f ref="AU190" si="1112" t="shared">+(G190-I190)/(H190-I190)</f>
        <v>6.6944153925020764E-3</v>
      </c>
      <c r="AV190" s="28">
        <f ref="AV190" si="1113" t="shared">+(N190-P190)/(O190-P190)</f>
        <v>0.17126043355551784</v>
      </c>
      <c r="AW190" s="40">
        <f si="947" t="shared"/>
        <v>6.6763251600285414E-2</v>
      </c>
      <c r="AX190" s="25">
        <f ref="AX190" si="1114" t="shared">LN(N190/C190)</f>
        <v>-7.9341847410596203E-3</v>
      </c>
      <c r="AY190" s="28">
        <f ref="AY190" si="1115" t="shared">(N190-L190)/(U190-V190)</f>
        <v>-0.32307140088903363</v>
      </c>
      <c r="AZ190" s="25">
        <f ref="AZ190" si="1116" t="shared">LN(G190/I190)</f>
        <v>4.9182756647350472E-5</v>
      </c>
      <c r="BA190" s="25">
        <f ref="BA190" si="1117" t="shared">LN(N190/P190)</f>
        <v>8.0189550039607576E-4</v>
      </c>
      <c r="BB190" s="25">
        <f ref="BB190" si="1118" t="shared">AW189</f>
        <v>0.93550348502935732</v>
      </c>
      <c r="BC190" s="25">
        <f ref="BC190" si="1119" t="shared">AS189</f>
        <v>2.9807767986804938E-3</v>
      </c>
      <c r="BD190" s="25">
        <f ref="BD190" si="1120" t="shared">AT189</f>
        <v>5.7386572346837294E-3</v>
      </c>
      <c r="BE190" s="39">
        <f ref="BE190" si="1121" t="shared">IF(AS189&lt;0,1,0)</f>
        <v>0</v>
      </c>
      <c r="BF190" t="str">
        <f ref="BF190" si="1122" t="shared"><![CDATA[IF(B190=2,IF(AW189<0.226,IF(AND(ABS(AB190)<0.03,AP190<0.8),IF(AND(AU190<0.5 & Q189<14),2,1),0),IF(AW189<0.8,IF(AND(AU190>0.2,AL190>-0.03,AB190>-0.01),1,0),0)),"")]]></f>
        <v/>
      </c>
      <c r="BG190" t="str">
        <f ref="BG190" si="1123" t="shared"><![CDATA[IF(B190=2,IF(AW189<0.226,IF(AND(ABS(AB190)<0.03,AP190<0.8),IF(AND(AU190<0.5 & Q189<14),2,1),0),IF(AW189<0.8,IF(AND(AU190>0.2,AL190>-0.03,AB190>-0.01),1,0),0)),"")]]></f>
        <v/>
      </c>
      <c r="BH190" t="str">
        <f ref="BH190" si="1124" t="shared">IF(B190=3,IF(AW189&lt;0.85,IF(AND(K190&gt;942,AU190&gt;0.9),0.25,1)*IF(AS189&lt;-0.004,1,0.5),0),"")</f>
        <v/>
      </c>
      <c r="BI190" t="str">
        <f ref="BI190" si="1125" t="shared">IF(B190=4,IF(AW189&lt;0.6,IF(AR190&gt;=0,IF(K190&lt;1018,2,1),0),IF(AW189&gt;0.85,IF(AR190&lt;=0,-0.5,0),0)),"")</f>
        <v/>
      </c>
      <c r="BJ190">
        <f ref="BJ190" si="1126" t="shared">IF(B190=5,IF(AW189&lt;0.4,IF(AR190&gt; -0.004,1,0),IF(AW189&lt;0.95,IF(AND(AP190&lt;0.85,AU190&lt;0.95,AR190&gt;0,K190&lt;1115),0.5,0),0)),"")</f>
        <v>0</v>
      </c>
      <c r="BK190" s="25" t="str">
        <f ref="BK190" si="1127" t="shared">IF(MAX(BF190:BJ190)=0,"",MAX(BF190:BJ190)*AS190)</f>
        <v/>
      </c>
    </row>
    <row r="191" spans="1:64">
      <c r="A191" s="1">
        <v>42786</v>
      </c>
      <c r="B191" s="41">
        <f si="306" t="shared"/>
        <v>1</v>
      </c>
      <c r="C191" s="49">
        <v>3198.96</v>
      </c>
      <c r="D191" s="49">
        <v>3201.88</v>
      </c>
      <c r="E191" s="49">
        <v>3206.55</v>
      </c>
      <c r="F191" s="49">
        <v>3206.76</v>
      </c>
      <c r="G191" s="49">
        <v>3226.07</v>
      </c>
      <c r="H191" s="49">
        <v>3227.52</v>
      </c>
      <c r="I191" s="49">
        <v>3198.96</v>
      </c>
      <c r="J191" s="49">
        <v>1118</v>
      </c>
      <c r="K191" s="49">
        <v>930</v>
      </c>
      <c r="L191" s="49">
        <v>3229.13</v>
      </c>
      <c r="M191" s="49">
        <v>3230.28</v>
      </c>
      <c r="N191" s="49">
        <v>3239.96</v>
      </c>
      <c r="O191" s="49">
        <v>3241.45</v>
      </c>
      <c r="P191" s="49">
        <v>3222.63</v>
      </c>
      <c r="Q191" s="49">
        <v>1459</v>
      </c>
      <c r="R191" s="49">
        <v>1352</v>
      </c>
      <c r="S191">
        <f si="455" t="shared"/>
        <v>3160.7341000000001</v>
      </c>
      <c r="T191" t="str">
        <f ref="T191" si="1128" t="shared">IF(AVERAGE(N190)&lt;S190,"熊",IF(AVERAGE(N190)&gt;S190,"牛",""))</f>
        <v>牛</v>
      </c>
      <c r="U191">
        <f ref="U191" si="1129" t="shared">MAX(H191,O191)</f>
        <v>3241.45</v>
      </c>
      <c r="V191">
        <f ref="V191" si="1130" t="shared">MIN(I191,P191)</f>
        <v>3198.96</v>
      </c>
      <c r="W191" s="40">
        <f ref="W191" si="1131" t="shared">LN(U191/V191)</f>
        <v>1.3195003574630623E-2</v>
      </c>
      <c r="X191">
        <f ref="X191" si="1132" t="shared">IF(U191=H191,J191,Q191)</f>
        <v>1459</v>
      </c>
      <c r="Y191">
        <f ref="Y191" si="1133" t="shared">IF(V191=I191,K191,R191)</f>
        <v>930</v>
      </c>
      <c r="AA191" s="25">
        <f ref="AA191" si="1134" t="shared">(U191-V191)/(C191)</f>
        <v>1.3282441793582846E-2</v>
      </c>
      <c r="AB191" s="25">
        <f ref="AB191" si="1135" t="shared">LN(C191/N190)</f>
        <v>-1.0121292328818597E-3</v>
      </c>
      <c r="AC191" s="25">
        <f ref="AC191" si="1136" t="shared">LN(N191/U191)</f>
        <v>-4.597765073488802E-4</v>
      </c>
      <c r="AD191" s="25">
        <f ref="AD191" si="1137" t="shared">LN(N191/V191)</f>
        <v>1.2735227067281753E-2</v>
      </c>
      <c r="AE191" s="25">
        <f ref="AE191" si="1138" t="shared">LN(U191/C191)</f>
        <v>1.3195003574630623E-2</v>
      </c>
      <c r="AF191" s="25">
        <f ref="AF191" si="1139" t="shared">LN(V191/C191)</f>
        <v>0</v>
      </c>
      <c r="AG191" s="25">
        <f>LN(N191/C191)</f>
        <v>1.2735227067281753E-2</v>
      </c>
      <c r="AH191" s="25">
        <f ref="AH191" si="1140" t="shared">LN(N191/N190)</f>
        <v>1.1723097834400021E-2</v>
      </c>
      <c r="AI191" s="25">
        <f ref="AI191" si="1141" t="shared">LN(D191/C191)</f>
        <v>9.1238031338387534E-4</v>
      </c>
      <c r="AJ191" s="25">
        <f ref="AJ191" si="1142" t="shared">LN(E191/C191)</f>
        <v>2.3698358295270298E-3</v>
      </c>
      <c r="AK191" s="25">
        <f ref="AK191" si="1143" t="shared">LN(F191/C191)</f>
        <v>2.435324633303996E-3</v>
      </c>
      <c r="AL191" s="25">
        <f ref="AL191" si="1144" t="shared">+LN(G191/C191)</f>
        <v>8.4389211839465145E-3</v>
      </c>
      <c r="AM191" s="25">
        <f ref="AM191" si="1145" t="shared">LN(H191/I191)</f>
        <v>8.8882834844332577E-3</v>
      </c>
      <c r="AN191" s="25">
        <f ref="AN191" si="1146" t="shared">LN(O191/P191)</f>
        <v>5.8229641889673712E-3</v>
      </c>
      <c r="AO191" s="25">
        <f ref="AO191" si="1147" t="shared">LN(L191/G191)</f>
        <v>9.4807294249748446E-4</v>
      </c>
      <c r="AP191" s="40">
        <f ref="AP191" si="1148" t="shared">(C191-I191)/(H191-I191)</f>
        <v>0</v>
      </c>
      <c r="AQ191" s="40">
        <f ref="AQ191" si="1149" t="shared">(N190-I191)/(H191-I191)</f>
        <v>0.11342436974789701</v>
      </c>
      <c r="AR191" s="25">
        <f ref="AR191" si="1150" t="shared">LN(M191/L191)</f>
        <v>3.5606967575997162E-4</v>
      </c>
      <c r="AS191" s="25">
        <f ref="AS191" si="1151" t="shared">LN(N191/L191)</f>
        <v>3.3482329408378504E-3</v>
      </c>
      <c r="AT191" s="25">
        <f ref="AT191" si="1152" t="shared">LN(N191/C191)</f>
        <v>1.2735227067281753E-2</v>
      </c>
      <c r="AU191" s="28">
        <f ref="AU191" si="1153" t="shared">+(G191-I191)/(H191-I191)</f>
        <v>0.94922969187675699</v>
      </c>
      <c r="AV191" s="28">
        <f ref="AV191" si="1154" t="shared">+(N191-P191)/(O191-P191)</f>
        <v>0.92082890541977658</v>
      </c>
      <c r="AW191" s="40">
        <f si="947" t="shared"/>
        <v>0.96493292539421538</v>
      </c>
      <c r="AX191" s="25">
        <f ref="AX191" si="1155" t="shared">LN(N191/C191)</f>
        <v>1.2735227067281753E-2</v>
      </c>
      <c r="AY191" s="28">
        <f ref="AY191" si="1156" t="shared">(N191-L191)/(U191-V191)</f>
        <v>0.25488350200047027</v>
      </c>
      <c r="AZ191" s="25">
        <f ref="AZ191" si="1157" t="shared">LN(G191/I191)</f>
        <v>8.4389211839465145E-3</v>
      </c>
      <c r="BA191" s="25">
        <f ref="BA191" si="1158" t="shared">LN(N191/P191)</f>
        <v>5.3631876816184086E-3</v>
      </c>
      <c r="BB191" s="25">
        <f ref="BB191" si="1159" t="shared">AW190</f>
        <v>6.6763251600285414E-2</v>
      </c>
      <c r="BC191" s="25">
        <f ref="BC191" si="1160" t="shared">AS190</f>
        <v>-3.8713618564422039E-3</v>
      </c>
      <c r="BD191" s="25">
        <f ref="BD191" si="1161" t="shared">AT190</f>
        <v>-7.9341847410596203E-3</v>
      </c>
      <c r="BE191" s="39">
        <f ref="BE191" si="1162" t="shared">IF(AS190&lt;0,1,0)</f>
        <v>1</v>
      </c>
      <c r="BF191" t="str">
        <f ref="BF191" si="1163" t="shared"><![CDATA[IF(B191=2,IF(AW190<0.226,IF(AND(ABS(AB191)<0.03,AP191<0.8),IF(AND(AU191<0.5 & Q190<14),2,1),0),IF(AW190<0.8,IF(AND(AU191>0.2,AL191>-0.03,AB191>-0.01),1,0),0)),"")]]></f>
        <v/>
      </c>
      <c r="BG191" t="str">
        <f ref="BG191" si="1164" t="shared"><![CDATA[IF(B191=2,IF(AW190<0.226,IF(AND(ABS(AB191)<0.03,AP191<0.8),IF(AND(AU191<0.5 & Q190<14),2,1),0),IF(AW190<0.8,IF(AND(AU191>0.2,AL191>-0.03,AB191>-0.01),1,0),0)),"")]]></f>
        <v/>
      </c>
      <c r="BH191" t="str">
        <f ref="BH191" si="1165" t="shared">IF(B191=3,IF(AW190&lt;0.85,IF(AND(K191&gt;942,AU191&gt;0.9),0.25,1)*IF(AS190&lt;-0.004,1,0.5),0),"")</f>
        <v/>
      </c>
      <c r="BI191" t="str">
        <f ref="BI191" si="1166" t="shared">IF(B191=4,IF(AW190&lt;0.6,IF(AR191&gt;=0,IF(K191&lt;1018,2,1),0),IF(AW190&gt;0.85,IF(AR191&lt;=0,-0.5,0),0)),"")</f>
        <v/>
      </c>
      <c r="BJ191" t="str">
        <f ref="BJ191" si="1167" t="shared">IF(B191=5,IF(AW190&lt;0.4,IF(AR191&gt; -0.004,1,0),IF(AW190&lt;0.95,IF(AND(AP191&lt;0.85,AU191&lt;0.95,AR191&gt;0,K191&lt;1115),0.5,0),0)),"")</f>
        <v/>
      </c>
      <c r="BK191" s="25" t="str">
        <f ref="BK191" si="1168" t="shared">IF(MAX(BF191:BJ191)=0,"",MAX(BF191:BJ191)*AS191)</f>
        <v/>
      </c>
    </row>
    <row r="192" spans="1:64">
      <c r="A192" s="1">
        <v>42787</v>
      </c>
      <c r="B192" s="41">
        <f si="306" t="shared"/>
        <v>2</v>
      </c>
      <c r="C192" s="49">
        <v>3242.2226000000001</v>
      </c>
      <c r="D192" s="49">
        <v>3242.6761000000001</v>
      </c>
      <c r="E192" s="49">
        <v>3245.2732000000001</v>
      </c>
      <c r="F192" s="49">
        <v>3245.2060000000001</v>
      </c>
      <c r="G192" s="49">
        <v>3248.4029</v>
      </c>
      <c r="H192" s="49">
        <v>3254.3004999999998</v>
      </c>
      <c r="I192" s="49">
        <v>3240.17</v>
      </c>
      <c r="J192" s="49">
        <v>1008</v>
      </c>
      <c r="K192" s="49">
        <v>932</v>
      </c>
      <c r="L192" s="49">
        <v>3248.4029</v>
      </c>
      <c r="M192" s="49">
        <v>3248.3865999999998</v>
      </c>
      <c r="N192" s="49">
        <v>3252.8081000000002</v>
      </c>
      <c r="O192" s="49">
        <v>3254.2507000000001</v>
      </c>
      <c r="P192" s="49">
        <v>3245.5428000000002</v>
      </c>
      <c r="Q192" s="49">
        <v>1434</v>
      </c>
      <c r="R192" s="49">
        <v>1350</v>
      </c>
      <c r="S192">
        <f si="455" t="shared"/>
        <v>3167.5610999999999</v>
      </c>
      <c r="T192" t="str">
        <f ref="T192" si="1169" t="shared">IF(AVERAGE(N191)&lt;S191,"熊",IF(AVERAGE(N191)&gt;S191,"牛",""))</f>
        <v>牛</v>
      </c>
      <c r="U192">
        <f ref="U192" si="1170" t="shared">MAX(H192,O192)</f>
        <v>3254.3004999999998</v>
      </c>
      <c r="V192">
        <f ref="V192" si="1171" t="shared">MIN(I192,P192)</f>
        <v>3240.17</v>
      </c>
      <c r="W192" s="40">
        <f ref="W192" si="1172" t="shared">LN(U192/V192)</f>
        <v>4.35155484899235E-3</v>
      </c>
      <c r="X192">
        <f ref="X192" si="1173" t="shared">IF(U192=H192,J192,Q192)</f>
        <v>1008</v>
      </c>
      <c r="Y192">
        <f ref="Y192" si="1174" t="shared">IF(V192=I192,K192,R192)</f>
        <v>932</v>
      </c>
      <c r="AA192" s="25">
        <f ref="AA192" si="1175" t="shared">(U192-V192)/(C192)</f>
        <v>4.3582757087683478E-3</v>
      </c>
      <c r="AB192" s="25">
        <f ref="AB192" si="1176" t="shared">LN(C192/N191)</f>
        <v>6.9809822755942169E-4</v>
      </c>
      <c r="AC192" s="25">
        <f ref="AC192" si="1177" t="shared">LN(N192/U192)</f>
        <v>-4.5869836140952807E-4</v>
      </c>
      <c r="AD192" s="25">
        <f ref="AD192" si="1178" t="shared">LN(N192/V192)</f>
        <v>3.8928564875829069E-3</v>
      </c>
      <c r="AE192" s="25">
        <f ref="AE192" si="1179" t="shared">LN(U192/C192)</f>
        <v>3.718270135999411E-3</v>
      </c>
      <c r="AF192" s="25">
        <f ref="AF192" si="1180" t="shared">LN(V192/C192)</f>
        <v>-6.3328471299299474E-4</v>
      </c>
      <c r="AG192" s="25">
        <f>LN(N192/C192)</f>
        <v>3.2595717745898542E-3</v>
      </c>
      <c r="AH192" s="25">
        <f>LN(N192/N191)</f>
        <v>3.9576700021492278E-3</v>
      </c>
      <c r="AI192" s="25">
        <f ref="AI192" si="1181" t="shared">LN(D192/C192)</f>
        <v>1.3986340318301001E-4</v>
      </c>
      <c r="AJ192" s="25">
        <f ref="AJ192" si="1182" t="shared">LN(E192/C192)</f>
        <v>9.4045539878222792E-4</v>
      </c>
      <c r="AK192" s="25">
        <f ref="AK192" si="1183" t="shared">LN(F192/C192)</f>
        <v>9.1974814499363924E-4</v>
      </c>
      <c r="AL192" s="25">
        <f ref="AL192" si="1184" t="shared">+LN(G192/C192)</f>
        <v>1.9043778963423997E-3</v>
      </c>
      <c r="AM192" s="25">
        <f ref="AM192" si="1185" t="shared">LN(H192/I192)</f>
        <v>4.35155484899235E-3</v>
      </c>
      <c r="AN192" s="25">
        <f ref="AN192" si="1186" t="shared">LN(O192/P192)</f>
        <v>2.6794405729327043E-3</v>
      </c>
      <c r="AO192" s="25">
        <f ref="AO192" si="1187" t="shared">LN(L192/G192)</f>
        <v>0</v>
      </c>
      <c r="AP192" s="40">
        <f ref="AP192" si="1188" t="shared">(C192-I192)/(H192-I192)</f>
        <v>0.14526025264498915</v>
      </c>
      <c r="AQ192" s="40">
        <f ref="AQ192" si="1189" t="shared">(N191-I192)/(H192-I192)</f>
        <v>-1.4861469870141891E-2</v>
      </c>
      <c r="AR192" s="25">
        <f ref="AR192" si="1190" t="shared">LN(M192/L192)</f>
        <v>-5.0178630538154068E-6</v>
      </c>
      <c r="AS192" s="25">
        <f ref="AS192" si="1191" t="shared">LN(N192/L192)</f>
        <v>1.3551938782475547E-3</v>
      </c>
      <c r="AT192" s="25">
        <f>LN(N192/C192)</f>
        <v>3.2595717745898542E-3</v>
      </c>
      <c r="AU192" s="28">
        <f ref="AU192" si="1192" t="shared">+(G192-I192)/(H192-I192)</f>
        <v>0.58263331092318849</v>
      </c>
      <c r="AV192" s="28">
        <f ref="AV192" si="1193" t="shared">+(N192-P192)/(O192-P192)</f>
        <v>0.83433434008200869</v>
      </c>
      <c r="AW192" s="40">
        <f ref="AW192" si="1194" t="shared">+(N192-V192)/(U192-V192)</f>
        <v>0.89438448745623578</v>
      </c>
      <c r="AX192" s="25">
        <f ref="AX192" si="1195" t="shared">LN(N192/C192)</f>
        <v>3.2595717745898542E-3</v>
      </c>
      <c r="AY192" s="28">
        <f ref="AY192" si="1196" t="shared">(N192-L192)/(U192-V192)</f>
        <v>0.31175117653304735</v>
      </c>
      <c r="AZ192" s="25">
        <f ref="AZ192" si="1197" t="shared">LN(G192/I192)</f>
        <v>2.5376626093352775E-3</v>
      </c>
      <c r="BA192" s="25">
        <f ref="BA192" si="1198" t="shared">LN(N192/P192)</f>
        <v>2.2360451563631545E-3</v>
      </c>
      <c r="BB192" s="25">
        <f ref="BB192" si="1199" t="shared">AW191</f>
        <v>0.96493292539421538</v>
      </c>
      <c r="BC192" s="25">
        <f ref="BC192" si="1200" t="shared">AS191</f>
        <v>3.3482329408378504E-3</v>
      </c>
      <c r="BD192" s="25">
        <f ref="BD192" si="1201" t="shared">AT191</f>
        <v>1.2735227067281753E-2</v>
      </c>
      <c r="BE192" s="39">
        <f ref="BE192" si="1202" t="shared">IF(AS191&lt;0,1,0)</f>
        <v>0</v>
      </c>
      <c r="BF192">
        <f ref="BF192" si="1203" t="shared"><![CDATA[IF(B192=2,IF(AW191<0.226,IF(AND(ABS(AB192)<0.03,AP192<0.8),IF(AND(AU192<0.5 & Q191<14),2,1),0),IF(AW191<0.8,IF(AND(AU192>0.2,AL192>-0.03,AB192>-0.01),1,0),0)),"")]]></f>
        <v>0</v>
      </c>
      <c r="BG192">
        <f ref="BG192" si="1204" t="shared"><![CDATA[IF(B192=2,IF(AW191<0.226,IF(AND(ABS(AB192)<0.03,AP192<0.8),IF(AND(AU192<0.5 & Q191<14),2,1),0),IF(AW191<0.8,IF(AND(AU192>0.2,AL192>-0.03,AB192>-0.01),1,0),0)),"")]]></f>
        <v>0</v>
      </c>
      <c r="BH192" t="str">
        <f ref="BH192" si="1205" t="shared">IF(B192=3,IF(AW191&lt;0.85,IF(AND(K192&gt;942,AU192&gt;0.9),0.25,1)*IF(AS191&lt;-0.004,1,0.5),0),"")</f>
        <v/>
      </c>
      <c r="BI192" t="str">
        <f ref="BI192" si="1206" t="shared">IF(B192=4,IF(AW191&lt;0.6,IF(AR192&gt;=0,IF(K192&lt;1018,2,1),0),IF(AW191&gt;0.85,IF(AR192&lt;=0,-0.5,0),0)),"")</f>
        <v/>
      </c>
      <c r="BJ192" t="str">
        <f ref="BJ192" si="1207" t="shared">IF(B192=5,IF(AW191&lt;0.4,IF(AR192&gt; -0.004,1,0),IF(AW191&lt;0.95,IF(AND(AP192&lt;0.85,AU192&lt;0.95,AR192&gt;0,K192&lt;1115),0.5,0),0)),"")</f>
        <v/>
      </c>
      <c r="BK192" s="25" t="str">
        <f ref="BK192" si="1208" t="shared">IF(MAX(BF192:BJ192)=0,"",MAX(BF192:BJ192)*AS192)</f>
        <v/>
      </c>
    </row>
    <row r="193" spans="1:64">
      <c r="A193" s="1">
        <v>42788</v>
      </c>
      <c r="B193" s="41">
        <f si="306" t="shared"/>
        <v>3</v>
      </c>
      <c r="C193" s="49">
        <v>3252.69</v>
      </c>
      <c r="D193" s="49">
        <v>3251.85</v>
      </c>
      <c r="E193" s="49">
        <v>3250.78</v>
      </c>
      <c r="F193" s="49">
        <v>3247.92</v>
      </c>
      <c r="G193" s="49">
        <v>3248.3537000000001</v>
      </c>
      <c r="H193" s="49">
        <v>3258.22</v>
      </c>
      <c r="I193" s="49">
        <v>3244.09</v>
      </c>
      <c r="J193" s="49">
        <v>1015</v>
      </c>
      <c r="K193" s="49">
        <v>1113</v>
      </c>
      <c r="L193" s="49">
        <v>3248.79</v>
      </c>
      <c r="M193" s="49">
        <v>3249.45</v>
      </c>
      <c r="N193" s="49">
        <v>3261.21</v>
      </c>
      <c r="O193" s="49">
        <v>3261.21</v>
      </c>
      <c r="P193" s="49">
        <v>3247.88</v>
      </c>
      <c r="Q193" s="49">
        <v>1459</v>
      </c>
      <c r="R193" s="49">
        <v>1304</v>
      </c>
      <c r="S193">
        <f si="455" t="shared"/>
        <v>3174.7635049999999</v>
      </c>
      <c r="T193" t="str">
        <f ref="T193" si="1209" t="shared">IF(AVERAGE(N192)&lt;S192,"熊",IF(AVERAGE(N192)&gt;S192,"牛",""))</f>
        <v>牛</v>
      </c>
      <c r="U193">
        <f ref="U193" si="1210" t="shared">MAX(H193,O193)</f>
        <v>3261.21</v>
      </c>
      <c r="V193">
        <f ref="V193" si="1211" t="shared">MIN(I193,P193)</f>
        <v>3244.09</v>
      </c>
      <c r="W193" s="40">
        <f ref="W193" si="1212" t="shared">LN(U193/V193)</f>
        <v>5.2634127630276188E-3</v>
      </c>
      <c r="X193">
        <f ref="X193" si="1213" t="shared">IF(U193=H193,J193,Q193)</f>
        <v>1459</v>
      </c>
      <c r="Y193">
        <f ref="Y193" si="1214" t="shared">IF(V193=I193,K193,R193)</f>
        <v>1113</v>
      </c>
      <c r="AA193" s="25">
        <f ref="AA193" si="1215" t="shared">(U193-V193)/(C193)</f>
        <v>5.2633358850674031E-3</v>
      </c>
      <c r="AB193" s="25">
        <f ref="AB193" si="1216" t="shared">LN(C193/N192)</f>
        <v>-3.630775021308625E-5</v>
      </c>
      <c r="AC193" s="25">
        <f ref="AC193" si="1217" t="shared">LN(N193/U193)</f>
        <v>0</v>
      </c>
      <c r="AD193" s="25">
        <f ref="AD193" si="1218" t="shared">LN(N193/V193)</f>
        <v>5.2634127630276188E-3</v>
      </c>
      <c r="AE193" s="25">
        <f ref="AE193" si="1219" t="shared">LN(U193/C193)</f>
        <v>2.6159458569066534E-3</v>
      </c>
      <c r="AF193" s="25">
        <f ref="AF193" si="1220" t="shared">LN(V193/C193)</f>
        <v>-2.6474669061209168E-3</v>
      </c>
      <c r="AG193" s="25">
        <f ref="AG193" si="1221" t="shared">LN(N193/C193)</f>
        <v>2.6159458569066534E-3</v>
      </c>
      <c r="AH193" s="25">
        <f ref="AH193" si="1222" t="shared">LN(N193/N192)</f>
        <v>2.5796381066936149E-3</v>
      </c>
      <c r="AI193" s="25">
        <f ref="AI193" si="1223" t="shared">LN(D193/C193)</f>
        <v>-2.5828114045570904E-4</v>
      </c>
      <c r="AJ193" s="25">
        <f ref="AJ193" si="1224" t="shared">LN(E193/C193)</f>
        <v>-5.8737875470000697E-4</v>
      </c>
      <c r="AK193" s="25">
        <f ref="AK193" si="1225" t="shared">LN(F193/C193)</f>
        <v>-1.4675548467305399E-3</v>
      </c>
      <c r="AL193" s="25">
        <f ref="AL193" si="1226" t="shared">+LN(G193/C193)</f>
        <v>-1.3340321472038326E-3</v>
      </c>
      <c r="AM193" s="25">
        <f ref="AM193" si="1227" t="shared">LN(H193/I193)</f>
        <v>4.3461545948626388E-3</v>
      </c>
      <c r="AN193" s="25">
        <f ref="AN193" si="1228" t="shared">LN(O193/P193)</f>
        <v>4.0958163537497955E-3</v>
      </c>
      <c r="AO193" s="25">
        <f ref="AO193" si="1229" t="shared">LN(L193/G193)</f>
        <v>1.3430517187286092E-4</v>
      </c>
      <c r="AP193" s="40">
        <f ref="AP193" si="1230" t="shared">(C193-I193)/(H193-I193)</f>
        <v>0.60863411181883365</v>
      </c>
      <c r="AQ193" s="40">
        <f ref="AQ193" si="1231" t="shared">(N192-I193)/(H193-I193)</f>
        <v>0.61699221514509994</v>
      </c>
      <c r="AR193" s="25">
        <f ref="AR193" si="1232" t="shared">LN(M193/L193)</f>
        <v>2.0313192565038949E-4</v>
      </c>
      <c r="AS193" s="25">
        <f ref="AS193" si="1233" t="shared">LN(N193/L193)</f>
        <v>3.8156728322374786E-3</v>
      </c>
      <c r="AT193" s="25">
        <f ref="AT193" si="1234" t="shared">LN(N193/C193)</f>
        <v>2.6159458569066534E-3</v>
      </c>
      <c r="AU193" s="28">
        <f ref="AU193" si="1235" t="shared">+(G193-I193)/(H193-I193)</f>
        <v>0.30174805378627573</v>
      </c>
      <c r="AV193" s="28">
        <f ref="AV193" si="1236" t="shared">+(N193-P193)/(O193-P193)</f>
        <v>1</v>
      </c>
      <c r="AW193" s="40">
        <f ref="AW193" si="1237" t="shared">+(N193-V193)/(U193-V193)</f>
        <v>1</v>
      </c>
      <c r="AX193" s="25">
        <f ref="AX193" si="1238" t="shared">LN(N193/C193)</f>
        <v>2.6159458569066534E-3</v>
      </c>
      <c r="AY193" s="28">
        <f ref="AY193" si="1239" t="shared">(N193-L193)/(U193-V193)</f>
        <v>0.72546728971963503</v>
      </c>
      <c r="AZ193" s="25">
        <f ref="AZ193" si="1240" t="shared">LN(G193/I193)</f>
        <v>1.3134347589170165E-3</v>
      </c>
      <c r="BA193" s="25">
        <f ref="BA193" si="1241" t="shared">LN(N193/P193)</f>
        <v>4.0958163537497955E-3</v>
      </c>
      <c r="BB193" s="25">
        <f ref="BB193" si="1242" t="shared">AW192</f>
        <v>0.89438448745623578</v>
      </c>
      <c r="BC193" s="25">
        <f ref="BC193" si="1243" t="shared">AS192</f>
        <v>1.3551938782475547E-3</v>
      </c>
      <c r="BD193" s="25">
        <f ref="BD193" si="1244" t="shared">AT192</f>
        <v>3.2595717745898542E-3</v>
      </c>
      <c r="BE193" s="39">
        <f ref="BE193" si="1245" t="shared">IF(AS192&lt;0,1,0)</f>
        <v>0</v>
      </c>
      <c r="BF193" t="str">
        <f ref="BF193" si="1246" t="shared"><![CDATA[IF(B193=2,IF(AW192<0.226,IF(AND(ABS(AB193)<0.03,AP193<0.8),IF(AND(AU193<0.5 & Q192<14),2,1),0),IF(AW192<0.8,IF(AND(AU193>0.2,AL193>-0.03,AB193>-0.01),1,0),0)),"")]]></f>
        <v/>
      </c>
      <c r="BG193" t="str">
        <f ref="BG193" si="1247" t="shared"><![CDATA[IF(B193=2,IF(AW192<0.226,IF(AND(ABS(AB193)<0.03,AP193<0.8),IF(AND(AU193<0.5 & Q192<14),2,1),0),IF(AW192<0.8,IF(AND(AU193>0.2,AL193>-0.03,AB193>-0.01),1,0),0)),"")]]></f>
        <v/>
      </c>
      <c r="BH193">
        <f ref="BH193" si="1248" t="shared">IF(B193=3,IF(AW192&lt;0.85,IF(AND(K193&gt;942,AU193&gt;0.9),0.25,1)*IF(AS192&lt;-0.004,1,0.5),0),"")</f>
        <v>0</v>
      </c>
      <c r="BI193" t="str">
        <f ref="BI193" si="1249" t="shared">IF(B193=4,IF(AW192&lt;0.6,IF(AR193&gt;=0,IF(K193&lt;1018,2,1),0),IF(AW192&gt;0.85,IF(AR193&lt;=0,-0.5,0),0)),"")</f>
        <v/>
      </c>
      <c r="BJ193" t="str">
        <f ref="BJ193" si="1250" t="shared">IF(B193=5,IF(AW192&lt;0.4,IF(AR193&gt; -0.004,1,0),IF(AW192&lt;0.95,IF(AND(AP193&lt;0.85,AU193&lt;0.95,AR193&gt;0,K193&lt;1115),0.5,0),0)),"")</f>
        <v/>
      </c>
      <c r="BK193" s="25" t="str">
        <f ref="BK193" si="1251" t="shared">IF(MAX(BF193:BJ193)=0,"",MAX(BF193:BJ193)*AS193)</f>
        <v/>
      </c>
    </row>
    <row r="194" spans="1:64">
      <c r="A194" s="1">
        <v>42789</v>
      </c>
      <c r="B194" s="41">
        <f si="306" t="shared"/>
        <v>4</v>
      </c>
      <c r="C194" s="49">
        <v>3258.8319000000001</v>
      </c>
      <c r="D194" s="49">
        <v>3257.2712000000001</v>
      </c>
      <c r="E194" s="49">
        <v>3259.1143000000002</v>
      </c>
      <c r="F194" s="49">
        <v>3263.9764</v>
      </c>
      <c r="G194" s="49">
        <v>3248.3829999999998</v>
      </c>
      <c r="H194" s="49">
        <v>3264.0736999999999</v>
      </c>
      <c r="I194" s="49">
        <v>3246.6768000000002</v>
      </c>
      <c r="J194" s="49">
        <v>941</v>
      </c>
      <c r="K194" s="49">
        <v>1041</v>
      </c>
      <c r="L194" s="49">
        <v>3248.3829999999998</v>
      </c>
      <c r="M194" s="49">
        <v>3250.1867999999999</v>
      </c>
      <c r="N194" s="49">
        <v>3250.8211999999999</v>
      </c>
      <c r="O194" s="49">
        <v>3256.1990000000001</v>
      </c>
      <c r="P194" s="49">
        <v>3236.4247</v>
      </c>
      <c r="Q194" s="49">
        <v>1335</v>
      </c>
      <c r="R194" s="49">
        <v>1405</v>
      </c>
      <c r="S194">
        <f si="455" t="shared"/>
        <v>3182.1735049999997</v>
      </c>
      <c r="T194" t="str">
        <f ref="T194" si="1252" t="shared">IF(AVERAGE(N193)&lt;S193,"熊",IF(AVERAGE(N193)&gt;S193,"牛",""))</f>
        <v>牛</v>
      </c>
      <c r="U194">
        <f ref="U194" si="1253" t="shared">MAX(H194,O194)</f>
        <v>3264.0736999999999</v>
      </c>
      <c r="V194">
        <f ref="V194" si="1254" t="shared">MIN(I194,P194)</f>
        <v>3236.4247</v>
      </c>
      <c r="W194" s="40">
        <f ref="W194" si="1255" t="shared">LN(U194/V194)</f>
        <v>8.5067836446624003E-3</v>
      </c>
      <c r="X194">
        <f ref="X194" si="1256" t="shared">IF(U194=H194,J194,Q194)</f>
        <v>941</v>
      </c>
      <c r="Y194">
        <f ref="Y194" si="1257" t="shared">IF(V194=I194,K194,R194)</f>
        <v>1405</v>
      </c>
      <c r="AA194" s="25">
        <f ref="AA194" si="1258" t="shared">(U194-V194)/(C194)</f>
        <v>8.4843283877268673E-3</v>
      </c>
      <c r="AB194" s="25">
        <f ref="AB194" si="1259" t="shared">LN(C194/N193)</f>
        <v>-7.2947387207903964E-4</v>
      </c>
      <c r="AC194" s="25">
        <f ref="AC194" si="1260" t="shared">LN(N194/U194)</f>
        <v>-4.068375156521001E-3</v>
      </c>
      <c r="AD194" s="25">
        <f ref="AD194" si="1261" t="shared">LN(N194/V194)</f>
        <v>4.4384084881413698E-3</v>
      </c>
      <c r="AE194" s="25">
        <f ref="AE194" si="1262" t="shared">LN(U194/C194)</f>
        <v>1.607198218025582E-3</v>
      </c>
      <c r="AF194" s="25">
        <f ref="AF194" si="1263" t="shared">LN(V194/C194)</f>
        <v>-6.8995854266367881E-3</v>
      </c>
      <c r="AG194" s="25">
        <f ref="AG194" si="1264" t="shared">LN(N194/C194)</f>
        <v>-2.4611769384953485E-3</v>
      </c>
      <c r="AH194" s="25">
        <f ref="AH194:AH199" si="1265" t="shared">LN(N194/N193)</f>
        <v>-3.1906508105743591E-3</v>
      </c>
      <c r="AI194" s="25">
        <f ref="AI194" si="1266" t="shared">LN(D194/C194)</f>
        <v>-4.790286482251347E-4</v>
      </c>
      <c r="AJ194" s="25">
        <f ref="AJ194" si="1267" t="shared">LN(E194/C194)</f>
        <v>8.6653062640086056E-5</v>
      </c>
      <c r="AK194" s="25">
        <f ref="AK194" si="1268" t="shared">LN(F194/C194)</f>
        <v>1.5773883977832006E-3</v>
      </c>
      <c r="AL194" s="25">
        <f ref="AL194" si="1269" t="shared">+LN(G194/C194)</f>
        <v>-3.2114842190034019E-3</v>
      </c>
      <c r="AM194" s="25">
        <f ref="AM194" si="1270" t="shared">LN(H194/I194)</f>
        <v>5.3440663724460364E-3</v>
      </c>
      <c r="AN194" s="25">
        <f ref="AN194" si="1271" t="shared">LN(O194/P194)</f>
        <v>6.0913313496425156E-3</v>
      </c>
      <c r="AO194" s="25">
        <f ref="AO194" si="1272" t="shared">LN(L194/G194)</f>
        <v>0</v>
      </c>
      <c r="AP194" s="40">
        <f ref="AP194" si="1273" t="shared">(C194-I194)/(H194-I194)</f>
        <v>0.6986934453839555</v>
      </c>
      <c r="AQ194" s="40">
        <f ref="AQ194" si="1274" t="shared">(N193-I194)/(H194-I194)</f>
        <v>0.83539021319890761</v>
      </c>
      <c r="AR194" s="25">
        <f ref="AR194" si="1275" t="shared">LN(M194/L194)</f>
        <v>5.5513754621030922E-4</v>
      </c>
      <c r="AS194" s="25">
        <f ref="AS194" si="1276" t="shared">LN(N194/L194)</f>
        <v>7.5030728050811053E-4</v>
      </c>
      <c r="AT194" s="25">
        <f ref="AT194" si="1277" t="shared">LN(N194/C194)</f>
        <v>-2.4611769384953485E-3</v>
      </c>
      <c r="AU194" s="28">
        <f ref="AU194" si="1278" t="shared">+(G194-I194)/(H194-I194)</f>
        <v>9.8074944386623605E-2</v>
      </c>
      <c r="AV194" s="28">
        <f ref="AV194" si="1279" t="shared">+(N194-P194)/(O194-P194)</f>
        <v>0.72804094203080782</v>
      </c>
      <c r="AW194" s="40">
        <f ref="AW194" si="1280" t="shared">+(N194-V194)/(U194-V194)</f>
        <v>0.52068790914680063</v>
      </c>
      <c r="AX194" s="25">
        <f ref="AX194" si="1281" t="shared">LN(N194/C194)</f>
        <v>-2.4611769384953485E-3</v>
      </c>
      <c r="AY194" s="28">
        <f ref="AY194" si="1282" t="shared">(N194-L194)/(U194-V194)</f>
        <v>8.8184021121923459E-2</v>
      </c>
      <c r="AZ194" s="25">
        <f ref="AZ194" si="1283" t="shared">LN(G194/I194)</f>
        <v>5.2538393541701591E-4</v>
      </c>
      <c r="BA194" s="25">
        <f ref="BA194" si="1284" t="shared">LN(N194/P194)</f>
        <v>4.4384084881413698E-3</v>
      </c>
      <c r="BB194" s="25">
        <f ref="BB194" si="1285" t="shared">AW193</f>
        <v>1</v>
      </c>
      <c r="BC194" s="25">
        <f ref="BC194" si="1286" t="shared">AS193</f>
        <v>3.8156728322374786E-3</v>
      </c>
      <c r="BD194" s="25">
        <f ref="BD194" si="1287" t="shared">AT193</f>
        <v>2.6159458569066534E-3</v>
      </c>
      <c r="BE194" s="39">
        <f ref="BE194" si="1288" t="shared">IF(AS193&lt;0,1,0)</f>
        <v>0</v>
      </c>
      <c r="BF194" t="str">
        <f ref="BF194" si="1289" t="shared"><![CDATA[IF(B194=2,IF(AW193<0.226,IF(AND(ABS(AB194)<0.03,AP194<0.8),IF(AND(AU194<0.5 & Q193<14),2,1),0),IF(AW193<0.8,IF(AND(AU194>0.2,AL194>-0.03,AB194>-0.01),1,0),0)),"")]]></f>
        <v/>
      </c>
      <c r="BG194" t="str">
        <f ref="BG194" si="1290" t="shared"><![CDATA[IF(B194=2,IF(AW193<0.226,IF(AND(ABS(AB194)<0.03,AP194<0.8),IF(AND(AU194<0.5 & Q193<14),2,1),0),IF(AW193<0.8,IF(AND(AU194>0.2,AL194>-0.03,AB194>-0.01),1,0),0)),"")]]></f>
        <v/>
      </c>
      <c r="BH194" t="str">
        <f ref="BH194" si="1291" t="shared">IF(B194=3,IF(AW193&lt;0.85,IF(AND(K194&gt;942,AU194&gt;0.9),0.25,1)*IF(AS193&lt;-0.004,1,0.5),0),"")</f>
        <v/>
      </c>
      <c r="BI194">
        <f ref="BI194" si="1292" t="shared">IF(B194=4,IF(AW193&lt;0.6,IF(AR194&gt;=0,IF(K194&lt;1018,2,1),0),IF(AW193&gt;0.85,IF(AR194&lt;=0,-0.5,0),0)),"")</f>
        <v>0</v>
      </c>
      <c r="BJ194" t="str">
        <f ref="BJ194" si="1293" t="shared">IF(B194=5,IF(AW193&lt;0.4,IF(AR194&gt; -0.004,1,0),IF(AW193&lt;0.95,IF(AND(AP194&lt;0.85,AU194&lt;0.95,AR194&gt;0,K194&lt;1115),0.5,0),0)),"")</f>
        <v/>
      </c>
      <c r="BK194" s="25" t="str">
        <f ref="BK194" si="1294" t="shared">IF(MAX(BF194:BJ194)=0,"",MAX(BF194:BJ194)*AS194)</f>
        <v/>
      </c>
    </row>
    <row ht="57.6" r="195" spans="1:64">
      <c r="A195" s="1">
        <v>42790</v>
      </c>
      <c r="B195" s="41">
        <f si="306" t="shared"/>
        <v>5</v>
      </c>
      <c r="C195" s="49">
        <v>3246.0279999999998</v>
      </c>
      <c r="D195" s="49">
        <v>3245.1131</v>
      </c>
      <c r="E195" s="49">
        <v>3245.1341000000002</v>
      </c>
      <c r="F195" s="49">
        <v>3242.6534000000001</v>
      </c>
      <c r="G195" s="49">
        <v>3242.1154000000001</v>
      </c>
      <c r="H195" s="49">
        <v>3250.0351000000001</v>
      </c>
      <c r="I195" s="49">
        <v>3233.5524999999998</v>
      </c>
      <c r="J195" s="49">
        <v>945</v>
      </c>
      <c r="K195" s="49">
        <v>1050</v>
      </c>
      <c r="L195" s="49">
        <v>3242.1154000000001</v>
      </c>
      <c r="M195" s="49">
        <v>3241.4760000000001</v>
      </c>
      <c r="N195" s="49">
        <v>3252.6945000000001</v>
      </c>
      <c r="O195" s="49">
        <v>3253.9555999999998</v>
      </c>
      <c r="P195" s="49">
        <v>3237.2064</v>
      </c>
      <c r="Q195" s="49">
        <v>1425</v>
      </c>
      <c r="R195" s="49">
        <v>1346</v>
      </c>
      <c r="S195">
        <f si="455" t="shared"/>
        <v>3189.6500649999994</v>
      </c>
      <c r="T195" t="str">
        <f ref="T195" si="1295" t="shared">IF(AVERAGE(N194)&lt;S194,"熊",IF(AVERAGE(N194)&gt;S194,"牛",""))</f>
        <v>牛</v>
      </c>
      <c r="U195">
        <f ref="U195" si="1296" t="shared">MAX(H195,O195)</f>
        <v>3253.9555999999998</v>
      </c>
      <c r="V195">
        <f ref="V195" si="1297" t="shared">MIN(I195,P195)</f>
        <v>3233.5524999999998</v>
      </c>
      <c r="W195" s="40">
        <f ref="W195" si="1298" t="shared">LN(U195/V195)</f>
        <v>6.2899859096422423E-3</v>
      </c>
      <c r="X195">
        <f ref="X195" si="1299" t="shared">IF(U195=H195,J195,Q195)</f>
        <v>1425</v>
      </c>
      <c r="Y195">
        <f ref="Y195" si="1300" t="shared">IF(V195=I195,K195,R195)</f>
        <v>1050</v>
      </c>
      <c r="AA195" s="25">
        <f ref="AA195" si="1301" t="shared">(U195-V195)/(C195)</f>
        <v>6.2855588429921111E-3</v>
      </c>
      <c r="AB195" s="25">
        <f ref="AB195" si="1302" t="shared">LN(C195/N194)</f>
        <v>-1.4755462908577334E-3</v>
      </c>
      <c r="AC195" s="25">
        <f ref="AC195" si="1303" t="shared">LN(N195/U195)</f>
        <v>-3.8763418853294363E-4</v>
      </c>
      <c r="AD195" s="25">
        <f ref="AD195" si="1304" t="shared">LN(N195/V195)</f>
        <v>5.9023517211093599E-3</v>
      </c>
      <c r="AE195" s="25">
        <f ref="AE195" si="1305" t="shared">LN(U195/C195)</f>
        <v>2.4392689023982591E-3</v>
      </c>
      <c r="AF195" s="25">
        <f ref="AF195" si="1306" t="shared">LN(V195/C195)</f>
        <v>-3.8507170072439702E-3</v>
      </c>
      <c r="AG195" s="25">
        <f ref="AG195" si="1307" t="shared">LN(N195/C195)</f>
        <v>2.0516347138652491E-3</v>
      </c>
      <c r="AH195" s="25">
        <f si="1265" t="shared"/>
        <v>5.7608842300749599E-4</v>
      </c>
      <c r="AI195" s="25">
        <f ref="AI195" si="1308" t="shared">LN(D195/C195)</f>
        <v>-2.8189188679263026E-4</v>
      </c>
      <c r="AJ195" s="25">
        <f ref="AJ195" si="1309" t="shared">LN(E195/C195)</f>
        <v>-2.7542063867120584E-4</v>
      </c>
      <c r="AK195" s="25">
        <f ref="AK195" si="1310" t="shared">LN(F195/C195)</f>
        <v>-1.0401497919904443E-3</v>
      </c>
      <c r="AL195" s="25">
        <f ref="AL195" si="1311" t="shared">+LN(G195/C195)</f>
        <v>-1.2060770649055745E-3</v>
      </c>
      <c r="AM195" s="25">
        <f ref="AM195" si="1312" t="shared">LN(H195/I195)</f>
        <v>5.0844182341424444E-3</v>
      </c>
      <c r="AN195" s="25">
        <f ref="AN195" si="1313" t="shared">LN(O195/P195)</f>
        <v>5.16062830419548E-3</v>
      </c>
      <c r="AO195" s="25">
        <f ref="AO195" si="1314" t="shared">LN(L195/G195)</f>
        <v>0</v>
      </c>
      <c r="AP195" s="40">
        <f ref="AP195" si="1315" t="shared">(C195-I195)/(H195-I195)</f>
        <v>0.75688908303300462</v>
      </c>
      <c r="AQ195" s="40">
        <f ref="AQ195" si="1316" t="shared">(N194-I195)/(H195-I195)</f>
        <v>1.0476927183817961</v>
      </c>
      <c r="AR195" s="25">
        <f ref="AR195" si="1317" t="shared">LN(M195/L195)</f>
        <v>-1.9723636565772249E-4</v>
      </c>
      <c r="AS195" s="25">
        <f ref="AS195" si="1318" t="shared">LN(N195/L195)</f>
        <v>3.2577117787709713E-3</v>
      </c>
      <c r="AT195" s="25">
        <f ref="AT195" si="1319" t="shared">LN(N195/C195)</f>
        <v>2.0516347138652491E-3</v>
      </c>
      <c r="AU195" s="28">
        <f ref="AU195" si="1320" t="shared">+(G195-I195)/(H195-I195)</f>
        <v>0.5195114848385699</v>
      </c>
      <c r="AV195" s="28">
        <f ref="AV195" si="1321" t="shared">+(N195-P195)/(O195-P195)</f>
        <v>0.92470685167054345</v>
      </c>
      <c r="AW195" s="40">
        <f ref="AW195" si="1322" t="shared">+(N195-V195)/(U195-V195)</f>
        <v>0.93819076512884247</v>
      </c>
      <c r="AX195" s="25">
        <f ref="AX195" si="1323" t="shared">LN(N195/C195)</f>
        <v>2.0516347138652491E-3</v>
      </c>
      <c r="AY195" s="28">
        <f ref="AY195" si="1324" t="shared">(N195-L195)/(U195-V195)</f>
        <v>0.5185045409766128</v>
      </c>
      <c r="AZ195" s="25">
        <f ref="AZ195" si="1325" t="shared">LN(G195/I195)</f>
        <v>2.6446399423383257E-3</v>
      </c>
      <c r="BA195" s="25">
        <f ref="BA195" si="1326" t="shared">LN(N195/P195)</f>
        <v>4.7729941156624536E-3</v>
      </c>
      <c r="BB195" s="25">
        <f ref="BB195" si="1327" t="shared">AW194</f>
        <v>0.52068790914680063</v>
      </c>
      <c r="BC195" s="25">
        <f ref="BC195" si="1328" t="shared">AS194</f>
        <v>7.5030728050811053E-4</v>
      </c>
      <c r="BD195" s="25">
        <f ref="BD195" si="1329" t="shared">AT194</f>
        <v>-2.4611769384953485E-3</v>
      </c>
      <c r="BE195" s="39">
        <f ref="BE195" si="1330" t="shared">IF(AS194&lt;0,1,0)</f>
        <v>0</v>
      </c>
      <c r="BF195" t="str">
        <f ref="BF195" si="1331" t="shared"><![CDATA[IF(B195=2,IF(AW194<0.226,IF(AND(ABS(AB195)<0.03,AP195<0.8),IF(AND(AU195<0.5 & Q194<14),2,1),0),IF(AW194<0.8,IF(AND(AU195>0.2,AL195>-0.03,AB195>-0.01),1,0),0)),"")]]></f>
        <v/>
      </c>
      <c r="BG195" t="str">
        <f ref="BG195" si="1332" t="shared"><![CDATA[IF(B195=2,IF(AW194<0.226,IF(AND(ABS(AB195)<0.03,AP195<0.8),IF(AND(AU195<0.5 & Q194<14),2,1),0),IF(AW194<0.8,IF(AND(AU195>0.2,AL195>-0.03,AB195>-0.01),1,0),0)),"")]]></f>
        <v/>
      </c>
      <c r="BH195" t="str">
        <f ref="BH195" si="1333" t="shared">IF(B195=3,IF(AW194&lt;0.85,IF(AND(K195&gt;942,AU195&gt;0.9),0.25,1)*IF(AS194&lt;-0.004,1,0.5),0),"")</f>
        <v/>
      </c>
      <c r="BI195" t="str">
        <f ref="BI195" si="1334" t="shared">IF(B195=4,IF(AW194&lt;0.6,IF(AR195&gt;=0,IF(K195&lt;1018,2,1),0),IF(AW194&gt;0.85,IF(AR195&lt;=0,-0.5,0),0)),"")</f>
        <v/>
      </c>
      <c r="BJ195">
        <f ref="BJ195" si="1335" t="shared">IF(B195=5,IF(AW194&lt;0.4,IF(AR195&gt; -0.004,1,0),IF(AW194&lt;0.95,IF(AND(AP195&lt;0.85,AU195&lt;0.95,AR195&gt;0,K195&lt;1115),0.5,0),0)),"")</f>
        <v>0</v>
      </c>
      <c r="BK195" s="25" t="str">
        <f ref="BK195" si="1336" t="shared">IF(MAX(BF195:BJ195)=0,"",MAX(BF195:BJ195)*AS195)</f>
        <v/>
      </c>
      <c r="BL195" s="50" t="s">
        <v>240</v>
      </c>
    </row>
    <row r="196" spans="1:64">
      <c r="A196" s="1">
        <v>42793</v>
      </c>
      <c r="B196" s="41">
        <f si="306" t="shared"/>
        <v>1</v>
      </c>
      <c r="C196" s="49">
        <v>3249.1945000000001</v>
      </c>
      <c r="D196" s="49">
        <v>3248.3362999999999</v>
      </c>
      <c r="E196" s="49">
        <v>3248.7123000000001</v>
      </c>
      <c r="F196" s="49">
        <v>3243.4099000000001</v>
      </c>
      <c r="G196" s="49">
        <v>3244.7139000000002</v>
      </c>
      <c r="H196" s="49">
        <v>3251.4737</v>
      </c>
      <c r="I196" s="49">
        <v>3242.5664000000002</v>
      </c>
      <c r="J196" s="49">
        <v>950</v>
      </c>
      <c r="K196" s="49">
        <v>1022</v>
      </c>
      <c r="L196" s="49">
        <v>3244.7139000000002</v>
      </c>
      <c r="M196" s="49">
        <v>3245.3249999999998</v>
      </c>
      <c r="N196" s="49">
        <v>3229.3951999999999</v>
      </c>
      <c r="O196" s="49">
        <v>3246.3121000000001</v>
      </c>
      <c r="P196" s="49">
        <v>3224.1453999999999</v>
      </c>
      <c r="Q196" s="49">
        <v>1309</v>
      </c>
      <c r="R196" s="49">
        <v>1450</v>
      </c>
      <c r="S196">
        <f si="455" t="shared"/>
        <v>3196.1282899999997</v>
      </c>
      <c r="T196" t="str">
        <f ref="T196" si="1337" t="shared">IF(AVERAGE(N195)&lt;S195,"熊",IF(AVERAGE(N195)&gt;S195,"牛",""))</f>
        <v>牛</v>
      </c>
      <c r="U196">
        <f ref="U196" si="1338" t="shared">MAX(H196,O196)</f>
        <v>3251.4737</v>
      </c>
      <c r="V196">
        <f ref="V196" si="1339" t="shared">MIN(I196,P196)</f>
        <v>3224.1453999999999</v>
      </c>
      <c r="W196" s="40">
        <f ref="W196" si="1340" t="shared">LN(U196/V196)</f>
        <v>8.4404168368284876E-3</v>
      </c>
      <c r="X196">
        <f ref="X196" si="1341" t="shared">IF(U196=H196,J196,Q196)</f>
        <v>950</v>
      </c>
      <c r="Y196">
        <f ref="Y196" si="1342" t="shared">IF(V196=I196,K196,R196)</f>
        <v>1450</v>
      </c>
      <c r="AA196" s="25">
        <f ref="AA196" si="1343" t="shared">(U196-V196)/(C196)</f>
        <v>8.4107922748238445E-3</v>
      </c>
      <c r="AB196" s="25">
        <f ref="AB196" si="1344" t="shared">LN(C196/N195)</f>
        <v>-1.0766103014271547E-3</v>
      </c>
      <c r="AC196" s="25">
        <f ref="AC196" si="1345" t="shared">LN(N196/U196)</f>
        <v>-6.8134645997862285E-3</v>
      </c>
      <c r="AD196" s="25">
        <f ref="AD196" si="1346" t="shared">LN(N196/V196)</f>
        <v>1.6269522370423602E-3</v>
      </c>
      <c r="AE196" s="25">
        <f ref="AE196" si="1347" t="shared">LN(U196/C196)</f>
        <v>7.0122025098642491E-4</v>
      </c>
      <c r="AF196" s="25">
        <f ref="AF196" si="1348" t="shared">LN(V196/C196)</f>
        <v>-7.7391965858421025E-3</v>
      </c>
      <c r="AG196" s="25">
        <f ref="AG196" si="1349" t="shared">LN(N196/C196)</f>
        <v>-6.1122443487997193E-3</v>
      </c>
      <c r="AH196" s="25">
        <f si="1265" t="shared"/>
        <v>-7.188854650226899E-3</v>
      </c>
      <c r="AI196" s="25">
        <f ref="AI196" si="1350" t="shared">LN(D196/C196)</f>
        <v>-2.6416188900267931E-4</v>
      </c>
      <c r="AJ196" s="25">
        <f ref="AJ196" si="1351" t="shared">LN(E196/C196)</f>
        <v>-1.4841702589059422E-4</v>
      </c>
      <c r="AK196" s="25">
        <f ref="AK196" si="1352" t="shared">LN(F196/C196)</f>
        <v>-1.7819048179180223E-3</v>
      </c>
      <c r="AL196" s="25">
        <f ref="AL196" si="1353" t="shared">+LN(G196/C196)</f>
        <v>-1.3799396095604676E-3</v>
      </c>
      <c r="AM196" s="25">
        <f ref="AM196" si="1354" t="shared">LN(H196/I196)</f>
        <v>2.743224694848276E-3</v>
      </c>
      <c r="AN196" s="25">
        <f ref="AN196" si="1355" t="shared">LN(O196/P196)</f>
        <v>6.8516906939391619E-3</v>
      </c>
      <c r="AO196" s="25">
        <f ref="AO196" si="1356" t="shared">LN(L196/G196)</f>
        <v>0</v>
      </c>
      <c r="AP196" s="40">
        <f ref="AP196" si="1357" t="shared">(C196-I196)/(H196-I196)</f>
        <v>0.74411999146767427</v>
      </c>
      <c r="AQ196" s="40">
        <f ref="AQ196" si="1358" t="shared">(N195-I196)/(H196-I196)</f>
        <v>1.1370561225062672</v>
      </c>
      <c r="AR196" s="25">
        <f ref="AR196" si="1359" t="shared">LN(M196/L196)</f>
        <v>1.883193648672347E-4</v>
      </c>
      <c r="AS196" s="25">
        <f ref="AS196" si="1360" t="shared">LN(N196/L196)</f>
        <v>-4.7323047392392667E-3</v>
      </c>
      <c r="AT196" s="25">
        <f ref="AT196" si="1361" t="shared">LN(N196/C196)</f>
        <v>-6.1122443487997193E-3</v>
      </c>
      <c r="AU196" s="28">
        <f ref="AU196" si="1362" t="shared">+(G196-I196)/(H196-I196)</f>
        <v>0.2410943832586836</v>
      </c>
      <c r="AV196" s="28">
        <f>+(N196-P196)/(O196-P196)</f>
        <v>0.2368327265673284</v>
      </c>
      <c r="AW196" s="40">
        <f>+(N196-V196)/(U196-V196)</f>
        <v>0.19210122839693747</v>
      </c>
      <c r="AX196" s="25">
        <f ref="AX196" si="1363" t="shared">LN(N196/C196)</f>
        <v>-6.1122443487997193E-3</v>
      </c>
      <c r="AY196" s="28">
        <f ref="AY196" si="1364" t="shared">(N196-L196)/(U196-V196)</f>
        <v>-0.56054346593092841</v>
      </c>
      <c r="AZ196" s="25">
        <f ref="AZ196" si="1365" t="shared">LN(G196/I196)</f>
        <v>6.6206483430139259E-4</v>
      </c>
      <c r="BA196" s="25">
        <f ref="BA196" si="1366" t="shared">LN(N196/P196)</f>
        <v>1.6269522370423602E-3</v>
      </c>
      <c r="BB196" s="25">
        <f ref="BB196" si="1367" t="shared">AW195</f>
        <v>0.93819076512884247</v>
      </c>
      <c r="BC196" s="25">
        <f ref="BC196" si="1368" t="shared">AS195</f>
        <v>3.2577117787709713E-3</v>
      </c>
      <c r="BD196" s="25">
        <f ref="BD196" si="1369" t="shared">AT195</f>
        <v>2.0516347138652491E-3</v>
      </c>
      <c r="BE196" s="39">
        <f ref="BE196" si="1370" t="shared">IF(AS195&lt;0,1,0)</f>
        <v>0</v>
      </c>
      <c r="BF196" t="str">
        <f ref="BF196" si="1371" t="shared"><![CDATA[IF(B196=2,IF(AW195<0.226,IF(AND(ABS(AB196)<0.03,AP196<0.8),IF(AND(AU196<0.5 & Q195<14),2,1),0),IF(AW195<0.8,IF(AND(AU196>0.2,AL196>-0.03,AB196>-0.01),1,0),0)),"")]]></f>
        <v/>
      </c>
      <c r="BG196" t="str">
        <f ref="BG196" si="1372" t="shared"><![CDATA[IF(B196=2,IF(AW195<0.226,IF(AND(ABS(AB196)<0.03,AP196<0.8),IF(AND(AU196<0.5 & Q195<14),2,1),0),IF(AW195<0.8,IF(AND(AU196>0.2,AL196>-0.03,AB196>-0.01),1,0),0)),"")]]></f>
        <v/>
      </c>
      <c r="BH196" t="str">
        <f ref="BH196" si="1373" t="shared">IF(B196=3,IF(AW195&lt;0.85,IF(AND(K196&gt;942,AU196&gt;0.9),0.25,1)*IF(AS195&lt;-0.004,1,0.5),0),"")</f>
        <v/>
      </c>
      <c r="BI196" t="str">
        <f ref="BI196" si="1374" t="shared">IF(B196=4,IF(AW195&lt;0.6,IF(AR196&gt;=0,IF(K196&lt;1018,2,1),0),IF(AW195&gt;0.85,IF(AR196&lt;=0,-0.5,0),0)),"")</f>
        <v/>
      </c>
      <c r="BJ196" t="str">
        <f ref="BJ196" si="1375" t="shared">IF(B196=5,IF(AW195&lt;0.4,IF(AR196&gt; -0.004,1,0),IF(AW195&lt;0.95,IF(AND(AP196&lt;0.85,AU196&lt;0.95,AR196&gt;0,K196&lt;1115),0.5,0),0)),"")</f>
        <v/>
      </c>
      <c r="BK196" s="25" t="str">
        <f ref="BK196" si="1376" t="shared">IF(MAX(BF196:BJ196)=0,"",MAX(BF196:BJ196)*AS196)</f>
        <v/>
      </c>
    </row>
    <row r="197" spans="1:64">
      <c r="A197" s="1">
        <v>42794</v>
      </c>
      <c r="B197" s="41">
        <f si="306" t="shared"/>
        <v>2</v>
      </c>
      <c r="C197" s="49">
        <v>3225.9688999999998</v>
      </c>
      <c r="D197" s="49">
        <v>3228.0497</v>
      </c>
      <c r="E197" s="49">
        <v>3233.2629999999999</v>
      </c>
      <c r="F197" s="49">
        <v>3234.1837</v>
      </c>
      <c r="G197" s="49">
        <v>3237.7426999999998</v>
      </c>
      <c r="H197" s="49">
        <v>3240.6057000000001</v>
      </c>
      <c r="I197" s="49">
        <v>3225.9688999999998</v>
      </c>
      <c r="J197" s="49">
        <v>948</v>
      </c>
      <c r="K197" s="49">
        <v>930</v>
      </c>
      <c r="L197" s="49">
        <v>3237.7426999999998</v>
      </c>
      <c r="M197" s="49">
        <v>3235.1392000000001</v>
      </c>
      <c r="N197" s="49">
        <v>3241.9926</v>
      </c>
      <c r="O197" s="49">
        <v>3242.6790000000001</v>
      </c>
      <c r="P197" s="49">
        <v>3229.1958</v>
      </c>
      <c r="Q197" s="49">
        <v>1500</v>
      </c>
      <c r="R197" s="49">
        <v>1410</v>
      </c>
      <c r="S197">
        <f si="455" t="shared"/>
        <v>3200.7595499999998</v>
      </c>
      <c r="T197" t="str">
        <f ref="T197" si="1377" t="shared">IF(AVERAGE(N196)&lt;S196,"熊",IF(AVERAGE(N196)&gt;S196,"牛",""))</f>
        <v>牛</v>
      </c>
      <c r="U197">
        <f ref="U197" si="1378" t="shared">MAX(H197,O197)</f>
        <v>3242.6790000000001</v>
      </c>
      <c r="V197">
        <f ref="V197" si="1379" t="shared">MIN(I197,P197)</f>
        <v>3225.9688999999998</v>
      </c>
      <c r="W197" s="40">
        <f ref="W197" si="1380" t="shared">LN(U197/V197)</f>
        <v>5.1665007674426859E-3</v>
      </c>
      <c r="X197">
        <f ref="X197" si="1381" t="shared">IF(U197=H197,J197,Q197)</f>
        <v>1500</v>
      </c>
      <c r="Y197">
        <f ref="Y197" si="1382" t="shared">IF(V197=I197,K197,R197)</f>
        <v>930</v>
      </c>
      <c r="AA197" s="25">
        <f ref="AA197" si="1383" t="shared">(U197-V197)/(C197)</f>
        <v>5.1798701469193452E-3</v>
      </c>
      <c r="AB197" s="25">
        <f ref="AB197" si="1384" t="shared">LN(C197/N196)</f>
        <v>-1.0615358850932417E-3</v>
      </c>
      <c r="AC197" s="25">
        <f ref="AC197" si="1385" t="shared">LN(N197/U197)</f>
        <v>-2.1169923317741277E-4</v>
      </c>
      <c r="AD197" s="25">
        <f ref="AD197" si="1386" t="shared">LN(N197/V197)</f>
        <v>4.9548015342652935E-3</v>
      </c>
      <c r="AE197" s="25">
        <f ref="AE197" si="1387" t="shared">LN(U197/C197)</f>
        <v>5.1665007674426859E-3</v>
      </c>
      <c r="AF197" s="25">
        <f ref="AF197" si="1388" t="shared">LN(V197/C197)</f>
        <v>0</v>
      </c>
      <c r="AG197" s="25">
        <f ref="AG197" si="1389" t="shared">LN(N197/C197)</f>
        <v>4.9548015342652935E-3</v>
      </c>
      <c r="AH197" s="25">
        <f si="1265" t="shared"/>
        <v>3.8932656491720494E-3</v>
      </c>
      <c r="AI197" s="25">
        <f ref="AI197" si="1390" t="shared">LN(D197/C197)</f>
        <v>6.4480758456317159E-4</v>
      </c>
      <c r="AJ197" s="25">
        <f ref="AJ197" si="1391" t="shared">LN(E197/C197)</f>
        <v>2.2585047923439441E-3</v>
      </c>
      <c r="AK197" s="25">
        <f ref="AK197" si="1392" t="shared">LN(F197/C197)</f>
        <v>2.5432230278168658E-3</v>
      </c>
      <c r="AL197" s="25">
        <f ref="AL197" si="1393" t="shared">+LN(G197/C197)</f>
        <v>3.643050231894064E-3</v>
      </c>
      <c r="AM197" s="25">
        <f ref="AM197" si="1394" t="shared">LN(H197/I197)</f>
        <v>4.5269175417740112E-3</v>
      </c>
      <c r="AN197" s="25">
        <f ref="AN197" si="1395" t="shared">LN(O197/P197)</f>
        <v>4.1667120962736309E-3</v>
      </c>
      <c r="AO197" s="25">
        <f ref="AO197" si="1396" t="shared">LN(L197/G197)</f>
        <v>0</v>
      </c>
      <c r="AP197" s="40">
        <f ref="AP197" si="1397" t="shared">(C197-I197)/(H197-I197)</f>
        <v>0</v>
      </c>
      <c r="AQ197" s="40">
        <f ref="AQ197" si="1398" t="shared">(N196-I197)/(H197-I197)</f>
        <v>0.23408805203323343</v>
      </c>
      <c r="AR197" s="25">
        <f ref="AR197" si="1399" t="shared">LN(M197/L197)</f>
        <v>-8.044330734340155E-4</v>
      </c>
      <c r="AS197" s="25">
        <f ref="AS197" si="1400" t="shared">LN(N197/L197)</f>
        <v>1.3117513023710959E-3</v>
      </c>
      <c r="AT197" s="25">
        <f ref="AT197" si="1401" t="shared">LN(N197/C197)</f>
        <v>4.9548015342652935E-3</v>
      </c>
      <c r="AU197" s="28">
        <f ref="AU197" si="1402" t="shared">+(G197-I197)/(H197-I197)</f>
        <v>0.80439713598599138</v>
      </c>
      <c r="AV197" s="28">
        <f>+(N197-P197)/(O197-P197)</f>
        <v>0.9490922036311823</v>
      </c>
      <c r="AW197" s="40">
        <f>+(N197-V197)/(U197-V197)</f>
        <v>0.95892304654071259</v>
      </c>
      <c r="AX197" s="25">
        <f ref="AX197" si="1403" t="shared">LN(N197/C197)</f>
        <v>4.9548015342652935E-3</v>
      </c>
      <c r="AY197" s="28">
        <f ref="AY197" si="1404" t="shared">(N197-L197)/(U197-V197)</f>
        <v>0.25433121285930016</v>
      </c>
      <c r="AZ197" s="25">
        <f ref="AZ197" si="1405" t="shared">LN(G197/I197)</f>
        <v>3.643050231894064E-3</v>
      </c>
      <c r="BA197" s="25">
        <f ref="BA197" si="1406" t="shared">LN(N197/P197)</f>
        <v>3.9550128630962212E-3</v>
      </c>
      <c r="BB197" s="25">
        <f ref="BB197" si="1407" t="shared">AW196</f>
        <v>0.19210122839693747</v>
      </c>
      <c r="BC197" s="25">
        <f ref="BC197" si="1408" t="shared">AS196</f>
        <v>-4.7323047392392667E-3</v>
      </c>
      <c r="BD197" s="25">
        <f ref="BD197" si="1409" t="shared">AT196</f>
        <v>-6.1122443487997193E-3</v>
      </c>
      <c r="BE197" s="39">
        <f ref="BE197" si="1410" t="shared">IF(AS196&lt;0,1,0)</f>
        <v>1</v>
      </c>
      <c r="BF197">
        <f ref="BF197" si="1411" t="shared"><![CDATA[IF(B197=2,IF(AW196<0.226,IF(AND(ABS(AB197)<0.03,AP197<0.8),IF(AND(AU197<0.5 & Q196<14),2,1),0),IF(AW196<0.8,IF(AND(AU197>0.2,AL197>-0.03,AB197>-0.01),1,0),0)),"")]]></f>
        <v>1</v>
      </c>
      <c r="BG197">
        <f ref="BG197" si="1412" t="shared"><![CDATA[IF(B197=2,IF(AW196<0.226,IF(AND(ABS(AB197)<0.03,AP197<0.8),IF(AND(AU197<0.5 & Q196<14),2,1),0),IF(AW196<0.8,IF(AND(AU197>0.2,AL197>-0.03,AB197>-0.01),1,0),0)),"")]]></f>
        <v>1</v>
      </c>
      <c r="BH197" t="str">
        <f ref="BH197" si="1413" t="shared">IF(B197=3,IF(AW196&lt;0.85,IF(AND(K197&gt;942,AU197&gt;0.9),0.25,1)*IF(AS196&lt;-0.004,1,0.5),0),"")</f>
        <v/>
      </c>
      <c r="BI197" t="str">
        <f ref="BI197" si="1414" t="shared">IF(B197=4,IF(AW196&lt;0.6,IF(AR197&gt;=0,IF(K197&lt;1018,2,1),0),IF(AW196&gt;0.85,IF(AR197&lt;=0,-0.5,0),0)),"")</f>
        <v/>
      </c>
      <c r="BJ197" t="str">
        <f ref="BJ197" si="1415" t="shared">IF(B197=5,IF(AW196&lt;0.4,IF(AR197&gt; -0.004,1,0),IF(AW196&lt;0.95,IF(AND(AP197&lt;0.85,AU197&lt;0.95,AR197&gt;0,K197&lt;1115),0.5,0),0)),"")</f>
        <v/>
      </c>
      <c r="BK197" s="25">
        <f ref="BK197" si="1416" t="shared">IF(MAX(BF197:BJ197)=0,"",MAX(BF197:BJ197)*AS197)</f>
        <v>1.3117513023710959E-3</v>
      </c>
    </row>
    <row r="198" spans="1:64">
      <c r="A198" s="1">
        <v>42795</v>
      </c>
      <c r="B198" s="41">
        <f si="306" t="shared"/>
        <v>3</v>
      </c>
      <c r="C198" s="49">
        <v>3240.0726</v>
      </c>
      <c r="D198" s="49">
        <v>3239.2597000000001</v>
      </c>
      <c r="E198" s="49">
        <v>3239.9585999999999</v>
      </c>
      <c r="F198" s="49">
        <v>3241.2204000000002</v>
      </c>
      <c r="G198" s="49">
        <v>3254.174</v>
      </c>
      <c r="H198" s="49">
        <v>3259.9515000000001</v>
      </c>
      <c r="I198" s="49">
        <v>3238.0736000000002</v>
      </c>
      <c r="J198" s="49">
        <v>1111</v>
      </c>
      <c r="K198" s="49">
        <v>932</v>
      </c>
      <c r="L198" s="49">
        <v>3254.174</v>
      </c>
      <c r="M198" s="49">
        <v>3255.4108999999999</v>
      </c>
      <c r="N198" s="49">
        <v>3247.3181</v>
      </c>
      <c r="O198" s="49">
        <v>3259.0734000000002</v>
      </c>
      <c r="P198" s="49">
        <v>3243.7278999999999</v>
      </c>
      <c r="Q198" s="49">
        <v>1333</v>
      </c>
      <c r="R198" s="49">
        <v>1432</v>
      </c>
      <c r="S198">
        <f si="455" t="shared"/>
        <v>3205.7045249999996</v>
      </c>
      <c r="T198" t="str">
        <f ref="T198" si="1417" t="shared">IF(AVERAGE(N197)&lt;S197,"熊",IF(AVERAGE(N197)&gt;S197,"牛",""))</f>
        <v>牛</v>
      </c>
      <c r="U198">
        <f ref="U198" si="1418" t="shared">MAX(H198,O198)</f>
        <v>3259.9515000000001</v>
      </c>
      <c r="V198">
        <f ref="V198" si="1419" t="shared">MIN(I198,P198)</f>
        <v>3238.0736000000002</v>
      </c>
      <c r="W198" s="40">
        <f ref="W198" si="1420" t="shared">LN(U198/V198)</f>
        <v>6.73373288991922E-3</v>
      </c>
      <c r="X198">
        <f ref="X198" si="1421" t="shared">IF(U198=H198,J198,Q198)</f>
        <v>1111</v>
      </c>
      <c r="Y198">
        <f ref="Y198" si="1422" t="shared">IF(V198=I198,K198,R198)</f>
        <v>932</v>
      </c>
      <c r="AA198" s="25">
        <f ref="AA198" si="1423" t="shared">(U198-V198)/(C198)</f>
        <v>6.7522869703598477E-3</v>
      </c>
      <c r="AB198" s="25">
        <f ref="AB198" si="1424" t="shared">LN(C198/N197)</f>
        <v>-5.9240380863523887E-4</v>
      </c>
      <c r="AC198" s="25">
        <f ref="AC198" si="1425" t="shared">LN(N198/U198)</f>
        <v>-3.8828622906326203E-3</v>
      </c>
      <c r="AD198" s="25">
        <f ref="AD198" si="1426" t="shared">LN(N198/V198)</f>
        <v>2.8508705992864132E-3</v>
      </c>
      <c r="AE198" s="25">
        <f ref="AE198" si="1427" t="shared">LN(U198/C198)</f>
        <v>6.1165810067315141E-3</v>
      </c>
      <c r="AF198" s="25">
        <f ref="AF198" si="1428" t="shared">LN(V198/C198)</f>
        <v>-6.1715188318766138E-4</v>
      </c>
      <c r="AG198" s="25">
        <f ref="AG198" si="1429" t="shared">LN(N198/C198)</f>
        <v>2.233718716098872E-3</v>
      </c>
      <c r="AH198" s="25">
        <f si="1265" t="shared"/>
        <v>1.6413149074635993E-3</v>
      </c>
      <c r="AI198" s="25">
        <f ref="AI198" si="1430" t="shared">LN(D198/C198)</f>
        <v>-2.5092091796709493E-4</v>
      </c>
      <c r="AJ198" s="25">
        <f ref="AJ198" si="1431" t="shared">LN(E198/C198)</f>
        <v>-3.5185015779471496E-5</v>
      </c>
      <c r="AK198" s="25">
        <f ref="AK198" si="1432" t="shared">LN(F198/C198)</f>
        <v>3.5418858922116201E-4</v>
      </c>
      <c r="AL198" s="25">
        <f ref="AL198" si="1433" t="shared">+LN(G198/C198)</f>
        <v>4.3427430556791172E-3</v>
      </c>
      <c r="AM198" s="25">
        <f ref="AM198" si="1434" t="shared">LN(H198/I198)</f>
        <v>6.73373288991922E-3</v>
      </c>
      <c r="AN198" s="25">
        <f ref="AN198" si="1435" t="shared">LN(O198/P198)</f>
        <v>4.7196670411573105E-3</v>
      </c>
      <c r="AO198" s="25">
        <f ref="AO198" si="1436" t="shared">LN(L198/G198)</f>
        <v>0</v>
      </c>
      <c r="AP198" s="40">
        <f ref="AP198" si="1437" t="shared">(C198-I198)/(H198-I198)</f>
        <v>9.1370743992787259E-2</v>
      </c>
      <c r="AQ198" s="40">
        <f ref="AQ198" si="1438" t="shared">(N197-I198)/(H198-I198)</f>
        <v>0.17913053812294039</v>
      </c>
      <c r="AR198" s="25">
        <f ref="AR198" si="1439" t="shared">LN(M198/L198)</f>
        <v>3.8002423622613253E-4</v>
      </c>
      <c r="AS198" s="25">
        <f ref="AS198" si="1440" t="shared">LN(N198/L198)</f>
        <v>-2.1090243395801961E-3</v>
      </c>
      <c r="AT198" s="25">
        <f ref="AT198" si="1441" t="shared">LN(N198/C198)</f>
        <v>2.233718716098872E-3</v>
      </c>
      <c r="AU198" s="28">
        <f ref="AU198" si="1442" t="shared">+(G198-I198)/(H198-I198)</f>
        <v>0.73592072365262851</v>
      </c>
      <c r="AV198" s="28">
        <f>+(N198-P198)/(O198-P198)</f>
        <v>0.23395783780261392</v>
      </c>
      <c r="AW198" s="40">
        <f>+(N198-V198)/(U198-V198)</f>
        <v>0.42254969626882877</v>
      </c>
      <c r="AX198" s="25">
        <f ref="AX198" si="1443" t="shared">LN(N198/C198)</f>
        <v>2.233718716098872E-3</v>
      </c>
      <c r="AY198" s="28">
        <f ref="AY198" si="1444" t="shared">(N198-L198)/(U198-V198)</f>
        <v>-0.31337102738379979</v>
      </c>
      <c r="AZ198" s="25">
        <f ref="AZ198" si="1445" t="shared">LN(G198/I198)</f>
        <v>4.9598949388667615E-3</v>
      </c>
      <c r="BA198" s="25">
        <f ref="BA198" si="1446" t="shared">LN(N198/P198)</f>
        <v>1.1062008699692322E-3</v>
      </c>
      <c r="BB198" s="25">
        <f ref="BB198" si="1447" t="shared">AW197</f>
        <v>0.95892304654071259</v>
      </c>
      <c r="BC198" s="25">
        <f ref="BC198" si="1448" t="shared">AS197</f>
        <v>1.3117513023710959E-3</v>
      </c>
      <c r="BD198" s="25">
        <f ref="BD198" si="1449" t="shared">AT197</f>
        <v>4.9548015342652935E-3</v>
      </c>
      <c r="BE198" s="39">
        <f ref="BE198" si="1450" t="shared">IF(AS197&lt;0,1,0)</f>
        <v>0</v>
      </c>
      <c r="BF198" t="str">
        <f ref="BF198" si="1451" t="shared"><![CDATA[IF(B198=2,IF(AW197<0.226,IF(AND(ABS(AB198)<0.03,AP198<0.8),IF(AND(AU198<0.5 & Q197<14),2,1),0),IF(AW197<0.8,IF(AND(AU198>0.2,AL198>-0.03,AB198>-0.01),1,0),0)),"")]]></f>
        <v/>
      </c>
      <c r="BG198" t="str">
        <f ref="BG198" si="1452" t="shared"><![CDATA[IF(B198=2,IF(AW197<0.226,IF(AND(ABS(AB198)<0.03,AP198<0.8),IF(AND(AU198<0.5 & Q197<14),2,1),0),IF(AW197<0.8,IF(AND(AU198>0.2,AL198>-0.03,AB198>-0.01),1,0),0)),"")]]></f>
        <v/>
      </c>
      <c r="BH198">
        <f ref="BH198" si="1453" t="shared">IF(B198=3,IF(AW197&lt;0.85,IF(AND(K198&gt;942,AU198&gt;0.9),0.25,1)*IF(AS197&lt;-0.004,1,0.5),0),"")</f>
        <v>0</v>
      </c>
      <c r="BI198" t="str">
        <f ref="BI198" si="1454" t="shared">IF(B198=4,IF(AW197&lt;0.6,IF(AR198&gt;=0,IF(K198&lt;1018,2,1),0),IF(AW197&gt;0.85,IF(AR198&lt;=0,-0.5,0),0)),"")</f>
        <v/>
      </c>
      <c r="BJ198" t="str">
        <f ref="BJ198" si="1455" t="shared">IF(B198=5,IF(AW197&lt;0.4,IF(AR198&gt; -0.004,1,0),IF(AW197&lt;0.95,IF(AND(AP198&lt;0.85,AU198&lt;0.95,AR198&gt;0,K198&lt;1115),0.5,0),0)),"")</f>
        <v/>
      </c>
      <c r="BK198" s="25" t="str">
        <f ref="BK198" si="1456" t="shared">IF(MAX(BF198:BJ198)=0,"",MAX(BF198:BJ198)*AS198)</f>
        <v/>
      </c>
    </row>
    <row ht="43.2" r="199" spans="1:64">
      <c r="A199" s="1">
        <v>42796</v>
      </c>
      <c r="B199" s="41">
        <f si="306" t="shared"/>
        <v>4</v>
      </c>
      <c r="C199" s="49">
        <v>3250.5183000000002</v>
      </c>
      <c r="D199" s="49">
        <v>3253.6804000000002</v>
      </c>
      <c r="E199" s="49">
        <v>3251.4834999999998</v>
      </c>
      <c r="F199" s="49">
        <v>3249.9272000000001</v>
      </c>
      <c r="G199" s="49">
        <v>3248.0183999999999</v>
      </c>
      <c r="H199" s="49">
        <v>3256.7449000000001</v>
      </c>
      <c r="I199" s="49">
        <v>3237.2982000000002</v>
      </c>
      <c r="J199" s="49">
        <v>946</v>
      </c>
      <c r="K199" s="49">
        <v>1048</v>
      </c>
      <c r="L199" s="49">
        <v>3248.0183999999999</v>
      </c>
      <c r="M199" s="49">
        <v>3246.2984999999999</v>
      </c>
      <c r="N199" s="49">
        <v>3230.4494</v>
      </c>
      <c r="O199" s="49">
        <v>3248.6</v>
      </c>
      <c r="P199" s="49">
        <v>3228.6851000000001</v>
      </c>
      <c r="Q199" s="49">
        <v>1301</v>
      </c>
      <c r="R199" s="49">
        <v>1452</v>
      </c>
      <c r="S199">
        <f si="455" t="shared"/>
        <v>3210.5988449999995</v>
      </c>
      <c r="T199" t="str">
        <f ref="T199" si="1457" t="shared">IF(AVERAGE(N198)&lt;S198,"熊",IF(AVERAGE(N198)&gt;S198,"牛",""))</f>
        <v>牛</v>
      </c>
      <c r="U199">
        <f ref="U199" si="1458" t="shared">MAX(H199,O199)</f>
        <v>3256.7449000000001</v>
      </c>
      <c r="V199">
        <f ref="V199" si="1459" t="shared">MIN(I199,P199)</f>
        <v>3228.6851000000001</v>
      </c>
      <c r="W199" s="40">
        <f ref="W199" si="1460" t="shared">LN(U199/V199)</f>
        <v>8.6532350482147885E-3</v>
      </c>
      <c r="X199">
        <f ref="X199" si="1461" t="shared">IF(U199=H199,J199,Q199)</f>
        <v>946</v>
      </c>
      <c r="Y199">
        <f ref="Y199" si="1462" t="shared">IF(V199=I199,K199,R199)</f>
        <v>1452</v>
      </c>
      <c r="AA199" s="25">
        <f ref="AA199" si="1463" t="shared">(U199-V199)/(C199)</f>
        <v>8.6324079455267159E-3</v>
      </c>
      <c r="AB199" s="25">
        <f ref="AB199" si="1464" t="shared">LN(C199/N198)</f>
        <v>9.8500487292825078E-4</v>
      </c>
      <c r="AC199" s="25">
        <f ref="AC199" si="1465" t="shared">LN(N199/U199)</f>
        <v>-8.1069389325733356E-3</v>
      </c>
      <c r="AD199" s="25">
        <f ref="AD199" si="1466" t="shared">LN(N199/V199)</f>
        <v>5.4629611564136946E-4</v>
      </c>
      <c r="AE199" s="25">
        <f ref="AE199" si="1467" t="shared">LN(U199/C199)</f>
        <v>1.9137390663272146E-3</v>
      </c>
      <c r="AF199" s="25">
        <f ref="AF199" si="1468" t="shared">LN(V199/C199)</f>
        <v>-6.7394959818875061E-3</v>
      </c>
      <c r="AG199" s="25">
        <f ref="AG199" si="1469" t="shared">LN(N199/C199)</f>
        <v>-6.1931998662460947E-3</v>
      </c>
      <c r="AH199" s="25">
        <f si="1265" t="shared"/>
        <v>-5.2081949933177954E-3</v>
      </c>
      <c r="AI199" s="25">
        <f ref="AI199" si="1470" t="shared">LN(D199/C199)</f>
        <v>9.7232584518838609E-4</v>
      </c>
      <c r="AJ199" s="25">
        <f ref="AJ199" si="1471" t="shared">LN(E199/C199)</f>
        <v>2.9689318360056293E-4</v>
      </c>
      <c r="AK199" s="25">
        <f ref="AK199" si="1472" t="shared">LN(F199/C199)</f>
        <v>-1.8186445886807015E-4</v>
      </c>
      <c r="AL199" s="25">
        <f ref="AL199" si="1473" t="shared">+LN(G199/C199)</f>
        <v>-7.6937324161458994E-4</v>
      </c>
      <c r="AM199" s="25">
        <f ref="AM199" si="1474" t="shared">LN(H199/I199)</f>
        <v>5.9891065793563096E-3</v>
      </c>
      <c r="AN199" s="25">
        <f ref="AN199" si="1475" t="shared">LN(O199/P199)</f>
        <v>6.1491697354154363E-3</v>
      </c>
      <c r="AO199" s="25">
        <f ref="AO199" si="1476" t="shared">LN(L199/G199)</f>
        <v>0</v>
      </c>
      <c r="AP199" s="40">
        <f ref="AP199" si="1477" t="shared">(C199-I199)/(H199-I199)</f>
        <v>0.67981199895098021</v>
      </c>
      <c r="AQ199" s="40">
        <f ref="AQ199" si="1478" t="shared">(N198-I199)/(H199-I199)</f>
        <v>0.51524937392975656</v>
      </c>
      <c r="AR199" s="25">
        <f ref="AR199" si="1479" t="shared">LN(M199/L199)</f>
        <v>-5.2966310905117227E-4</v>
      </c>
      <c r="AS199" s="25">
        <f ref="AS199" si="1480" t="shared">LN(N199/L199)</f>
        <v>-5.4238266246314764E-3</v>
      </c>
      <c r="AT199" s="25">
        <f ref="AT199" si="1481" t="shared">LN(N199/C199)</f>
        <v>-6.1931998662460947E-3</v>
      </c>
      <c r="AU199" s="28">
        <f ref="AU199" si="1482" t="shared">+(G199-I199)/(H199-I199)</f>
        <v>0.5512606251960368</v>
      </c>
      <c r="AV199" s="28">
        <f>+(N199-P199)/(O199-P199)</f>
        <v>8.8591958784620672E-2</v>
      </c>
      <c r="AW199" s="40">
        <f>+(N199-V199)/(U199-V199)</f>
        <v>6.2876428199766979E-2</v>
      </c>
      <c r="AX199" s="25">
        <f ref="AX199" si="1483" t="shared">LN(N199/C199)</f>
        <v>-6.1931998662460947E-3</v>
      </c>
      <c r="AY199" s="28">
        <f ref="AY199" si="1484" t="shared">(N199-L199)/(U199-V199)</f>
        <v>-0.62612705721352124</v>
      </c>
      <c r="AZ199" s="25">
        <f ref="AZ199" si="1485" t="shared">LN(G199/I199)</f>
        <v>3.3059942714143797E-3</v>
      </c>
      <c r="BA199" s="25">
        <f ref="BA199" si="1486" t="shared">LN(N199/P199)</f>
        <v>5.4629611564136946E-4</v>
      </c>
      <c r="BB199" s="25">
        <f ref="BB199" si="1487" t="shared">AW198</f>
        <v>0.42254969626882877</v>
      </c>
      <c r="BC199" s="25">
        <f ref="BC199" si="1488" t="shared">AS198</f>
        <v>-2.1090243395801961E-3</v>
      </c>
      <c r="BD199" s="25">
        <f ref="BD199" si="1489" t="shared">AT198</f>
        <v>2.233718716098872E-3</v>
      </c>
      <c r="BE199" s="39">
        <f ref="BE199" si="1490" t="shared">IF(AS198&lt;0,1,0)</f>
        <v>1</v>
      </c>
      <c r="BF199" t="str">
        <f ref="BF199" si="1491" t="shared"><![CDATA[IF(B199=2,IF(AW198<0.226,IF(AND(ABS(AB199)<0.03,AP199<0.8),IF(AND(AU199<0.5 & Q198<14),2,1),0),IF(AW198<0.8,IF(AND(AU199>0.2,AL199>-0.03,AB199>-0.01),1,0),0)),"")]]></f>
        <v/>
      </c>
      <c r="BG199" t="str">
        <f ref="BG199" si="1492" t="shared"><![CDATA[IF(B199=2,IF(AW198<0.226,IF(AND(ABS(AB199)<0.03,AP199<0.8),IF(AND(AU199<0.5 & Q198<14),2,1),0),IF(AW198<0.8,IF(AND(AU199>0.2,AL199>-0.03,AB199>-0.01),1,0),0)),"")]]></f>
        <v/>
      </c>
      <c r="BH199" t="str">
        <f ref="BH199" si="1493" t="shared">IF(B199=3,IF(AW198&lt;0.85,IF(AND(K199&gt;942,AU199&gt;0.9),0.25,1)*IF(AS198&lt;-0.004,1,0.5),0),"")</f>
        <v/>
      </c>
      <c r="BI199">
        <f ref="BI199" si="1494" t="shared">IF(B199=4,IF(AW198&lt;0.6,IF(AR199&gt;=0,IF(K199&lt;1018,2,1),0),IF(AW198&gt;0.85,IF(AR199&lt;=0,-0.5,0),0)),"")</f>
        <v>0</v>
      </c>
      <c r="BJ199" t="str">
        <f ref="BJ199" si="1495" t="shared">IF(B199=5,IF(AW198&lt;0.4,IF(AR199&gt; -0.004,1,0),IF(AW198&lt;0.95,IF(AND(AP199&lt;0.85,AU199&lt;0.95,AR199&gt;0,K199&lt;1115),0.5,0),0)),"")</f>
        <v/>
      </c>
      <c r="BK199" s="25" t="str">
        <f ref="BK199" si="1496" t="shared">IF(MAX(BF199:BJ199)=0,"",MAX(BF199:BJ199)*AS199)</f>
        <v/>
      </c>
      <c r="BL199" s="50" t="s">
        <v>245</v>
      </c>
    </row>
    <row ht="28.8" r="200" spans="1:64">
      <c r="A200" s="1">
        <v>42797</v>
      </c>
      <c r="B200" s="41">
        <f si="306" t="shared"/>
        <v>5</v>
      </c>
      <c r="C200" s="49">
        <v>3219.2019</v>
      </c>
      <c r="D200" s="49">
        <v>3215.2707999999998</v>
      </c>
      <c r="E200" s="49">
        <v>3216.4023999999999</v>
      </c>
      <c r="F200" s="49">
        <v>3210.2842000000001</v>
      </c>
      <c r="G200" s="49">
        <v>3217.9796999999999</v>
      </c>
      <c r="H200" s="49">
        <v>3221.0304000000001</v>
      </c>
      <c r="I200" s="49">
        <v>3206.6127000000001</v>
      </c>
      <c r="J200" s="49">
        <v>1113</v>
      </c>
      <c r="K200" s="49">
        <v>958</v>
      </c>
      <c r="L200" s="49">
        <v>3217.9796999999999</v>
      </c>
      <c r="M200" s="49">
        <v>3215.6741000000002</v>
      </c>
      <c r="N200" s="49">
        <v>3217.9279000000001</v>
      </c>
      <c r="O200" s="49">
        <v>3219.5102999999999</v>
      </c>
      <c r="P200" s="49">
        <v>3209.1448999999998</v>
      </c>
      <c r="Q200" s="49">
        <v>1430</v>
      </c>
      <c r="R200" s="49">
        <v>1330</v>
      </c>
      <c r="S200">
        <f si="455" t="shared"/>
        <v>3214.1764549999994</v>
      </c>
      <c r="T200" t="str">
        <f ref="T200" si="1497" t="shared">IF(AVERAGE(N199)&lt;S199,"熊",IF(AVERAGE(N199)&gt;S199,"牛",""))</f>
        <v>牛</v>
      </c>
      <c r="U200">
        <f ref="U200" si="1498" t="shared">MAX(H200,O200)</f>
        <v>3221.0304000000001</v>
      </c>
      <c r="V200">
        <f ref="V200" si="1499" t="shared">MIN(I200,P200)</f>
        <v>3206.6127000000001</v>
      </c>
      <c r="W200" s="40">
        <f ref="W200" si="1500" t="shared">LN(U200/V200)</f>
        <v>4.4861620211790994E-3</v>
      </c>
      <c r="X200">
        <f ref="X200" si="1501" t="shared">IF(U200=H200,J200,Q200)</f>
        <v>1113</v>
      </c>
      <c r="Y200">
        <f ref="Y200" si="1502" t="shared">IF(V200=I200,K200,R200)</f>
        <v>958</v>
      </c>
      <c r="AA200" s="25">
        <f ref="AA200" si="1503" t="shared">(U200-V200)/(C200)</f>
        <v>4.47865665089225E-3</v>
      </c>
      <c r="AB200" s="25">
        <f ref="AB200" si="1504" t="shared">LN(C200/N199)</f>
        <v>-3.4877889915826948E-3</v>
      </c>
      <c r="AC200" s="25">
        <f ref="AC200" si="1505" t="shared">LN(N200/U200)</f>
        <v>-9.6366526868019522E-4</v>
      </c>
      <c r="AD200" s="25">
        <f ref="AD200" si="1506" t="shared">LN(N200/V200)</f>
        <v>3.5224967524989772E-3</v>
      </c>
      <c r="AE200" s="25">
        <f ref="AE200" si="1507" t="shared">LN(U200/C200)</f>
        <v>5.6783667543529727E-4</v>
      </c>
      <c r="AF200" s="25">
        <f ref="AF200" si="1508" t="shared">LN(V200/C200)</f>
        <v>-3.9183253457437074E-3</v>
      </c>
      <c r="AG200" s="25">
        <f ref="AG200" si="1509" t="shared">LN(N200/C200)</f>
        <v>-3.9582859324484483E-4</v>
      </c>
      <c r="AH200" s="25">
        <f ref="AH200" si="1510" t="shared">LN(N200/N199)</f>
        <v>-3.8836175848274922E-3</v>
      </c>
      <c r="AI200" s="25">
        <f ref="AI200" si="1511" t="shared">LN(D200/C200)</f>
        <v>-1.2218873783075865E-3</v>
      </c>
      <c r="AJ200" s="25">
        <f ref="AJ200" si="1512" t="shared">LN(E200/C200)</f>
        <v>-8.700038243744262E-4</v>
      </c>
      <c r="AK200" s="25">
        <f ref="AK200" si="1513" t="shared">LN(F200/C200)</f>
        <v>-2.7740026433969267E-3</v>
      </c>
      <c r="AL200" s="25">
        <f ref="AL200" si="1514" t="shared">+LN(G200/C200)</f>
        <v>-3.7973140751118535E-4</v>
      </c>
      <c r="AM200" s="25">
        <f ref="AM200" si="1515" t="shared">LN(H200/I200)</f>
        <v>4.4861620211790994E-3</v>
      </c>
      <c r="AN200" s="25">
        <f ref="AN200" si="1516" t="shared">LN(O200/P200)</f>
        <v>3.2247518835673765E-3</v>
      </c>
      <c r="AO200" s="25">
        <f ref="AO200" si="1517" t="shared">LN(L200/G200)</f>
        <v>0</v>
      </c>
      <c r="AP200" s="40">
        <f ref="AP200" si="1518" t="shared">(C200-I200)/(H200-I200)</f>
        <v>0.87317672028131532</v>
      </c>
      <c r="AQ200" s="40">
        <f ref="AQ200" si="1519" t="shared">(N199-I200)/(H200-I200)</f>
        <v>1.6532942147499179</v>
      </c>
      <c r="AR200" s="25">
        <f ref="AR200" si="1520" t="shared">LN(M200/L200)</f>
        <v>-7.1673116719436791E-4</v>
      </c>
      <c r="AS200" s="25">
        <f ref="AS200" si="1521" t="shared">LN(N200/L200)</f>
        <v>-1.6097185733667814E-5</v>
      </c>
      <c r="AT200" s="25">
        <f ref="AT200" si="1522" t="shared">LN(N200/C200)</f>
        <v>-3.9582859324484483E-4</v>
      </c>
      <c r="AU200" s="28">
        <f ref="AU200" si="1523" t="shared">+(G200-I200)/(H200-I200)</f>
        <v>0.78840591772611168</v>
      </c>
      <c r="AV200" s="28">
        <f>+(N200-P200)/(O200-P200)</f>
        <v>0.8473382599803424</v>
      </c>
      <c r="AW200" s="40">
        <f>+(N200-V200)/(U200-V200)</f>
        <v>0.78481311166136269</v>
      </c>
      <c r="AX200" s="25">
        <f ref="AX200" si="1524" t="shared">LN(N200/C200)</f>
        <v>-3.9582859324484483E-4</v>
      </c>
      <c r="AY200" s="28">
        <f ref="AY200" si="1525" t="shared">(N200-L200)/(U200-V200)</f>
        <v>-3.5928060647488973E-3</v>
      </c>
      <c r="AZ200" s="25">
        <f ref="AZ200" si="1526" t="shared">LN(G200/I200)</f>
        <v>3.5385939382324618E-3</v>
      </c>
      <c r="BA200" s="25">
        <f ref="BA200" si="1527" t="shared">LN(N200/P200)</f>
        <v>2.7331277365981121E-3</v>
      </c>
      <c r="BB200" s="25">
        <f ref="BB200" si="1528" t="shared">AW199</f>
        <v>6.2876428199766979E-2</v>
      </c>
      <c r="BC200" s="25">
        <f ref="BC200" si="1529" t="shared">AS199</f>
        <v>-5.4238266246314764E-3</v>
      </c>
      <c r="BD200" s="25">
        <f ref="BD200" si="1530" t="shared">AT199</f>
        <v>-6.1931998662460947E-3</v>
      </c>
      <c r="BE200" s="39">
        <f ref="BE200" si="1531" t="shared">IF(AS199&lt;0,1,0)</f>
        <v>1</v>
      </c>
      <c r="BF200" t="str">
        <f ref="BF200" si="1532" t="shared"><![CDATA[IF(B200=2,IF(AW199<0.226,IF(AND(ABS(AB200)<0.03,AP200<0.8),IF(AND(AU200<0.5 & Q199<14),2,1),0),IF(AW199<0.8,IF(AND(AU200>0.2,AL200>-0.03,AB200>-0.01),1,0),0)),"")]]></f>
        <v/>
      </c>
      <c r="BG200" t="str">
        <f ref="BG200" si="1533" t="shared"><![CDATA[IF(B200=2,IF(AW199<0.226,IF(AND(ABS(AB200)<0.03,AP200<0.8),IF(AND(AU200<0.5 & Q199<14),2,1),0),IF(AW199<0.8,IF(AND(AU200>0.2,AL200>-0.03,AB200>-0.01),1,0),0)),"")]]></f>
        <v/>
      </c>
      <c r="BH200" t="str">
        <f ref="BH200" si="1534" t="shared">IF(B200=3,IF(AW199&lt;0.85,IF(AND(K200&gt;942,AU200&gt;0.9),0.25,1)*IF(AS199&lt;-0.004,1,0.5),0),"")</f>
        <v/>
      </c>
      <c r="BI200" t="str">
        <f ref="BI200" si="1535" t="shared">IF(B200=4,IF(AW199&lt;0.6,IF(AR200&gt;=0,IF(K200&lt;1018,2,1),0),IF(AW199&gt;0.85,IF(AR200&lt;=0,-0.5,0),0)),"")</f>
        <v/>
      </c>
      <c r="BJ200">
        <f ref="BJ200" si="1536" t="shared">IF(B200=5,IF(AW199&lt;0.4,IF(AR200&gt; -0.004,1,0),IF(AW199&lt;0.95,IF(AND(AP200&lt;0.85,AU200&lt;0.95,AR200&gt;0,K200&lt;1115),0.5,0),0)),"")</f>
        <v>1</v>
      </c>
      <c r="BK200" s="25">
        <f ref="BK200" si="1537" t="shared">IF(MAX(BF200:BJ200)=0,"",MAX(BF200:BJ200)*AS200)</f>
        <v>-1.6097185733667814E-5</v>
      </c>
      <c r="BL200" s="50" t="s">
        <v>246</v>
      </c>
    </row>
    <row r="201" spans="1:64">
      <c r="A201" s="1">
        <v>42800</v>
      </c>
      <c r="B201" s="41">
        <f si="306" t="shared"/>
        <v>1</v>
      </c>
    </row>
    <row r="202" spans="1:64">
      <c r="A202" s="1">
        <f>+A201+1</f>
        <v>42801</v>
      </c>
      <c r="B202" s="41">
        <f ref="B202:B205" si="1538" t="shared">WEEKDAY(A202,2)</f>
        <v>2</v>
      </c>
    </row>
    <row r="203" spans="1:64">
      <c r="A203" s="1">
        <f ref="A203:A205" si="1539" t="shared">+A202+1</f>
        <v>42802</v>
      </c>
      <c r="B203" s="41">
        <f si="1538" t="shared"/>
        <v>3</v>
      </c>
    </row>
    <row r="204" spans="1:64">
      <c r="A204" s="1">
        <f si="1539" t="shared"/>
        <v>42803</v>
      </c>
      <c r="B204" s="41">
        <f si="1538" t="shared"/>
        <v>4</v>
      </c>
    </row>
    <row r="205" spans="1:64">
      <c r="A205" s="1">
        <f si="1539" t="shared"/>
        <v>42804</v>
      </c>
      <c r="B205" s="41">
        <f si="1538" t="shared"/>
        <v>5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M283"/>
  <sheetViews>
    <sheetView workbookViewId="0" zoomScale="115" zoomScaleNormal="115">
      <pane activePane="bottomRight" state="frozen" topLeftCell="B258" xSplit="1" ySplit="2"/>
      <selection activeCell="B1" pane="topRight" sqref="B1"/>
      <selection activeCell="A3" pane="bottomLeft" sqref="A3"/>
      <selection activeCell="A279" pane="bottomRight" sqref="A279:A283"/>
    </sheetView>
  </sheetViews>
  <sheetFormatPr defaultRowHeight="14.4"/>
  <cols>
    <col min="1" max="1" bestFit="true" customWidth="true" width="11.77734375" collapsed="true"/>
    <col min="2" max="2" bestFit="true" customWidth="true" width="6.44140625" collapsed="true"/>
    <col min="3" max="3" bestFit="true" customWidth="true" width="15.0" collapsed="true"/>
    <col min="4" max="4" bestFit="true" customWidth="true" width="17.21875" collapsed="true"/>
    <col min="5" max="6" bestFit="true" customWidth="true" width="15.0" collapsed="true"/>
    <col min="7" max="7" customWidth="true" width="15.0" collapsed="true"/>
    <col min="8" max="8" bestFit="true" customWidth="true" width="16.109375" collapsed="true"/>
    <col min="9" max="9" bestFit="true" customWidth="true" width="15.0" collapsed="true"/>
    <col min="10" max="10" bestFit="true" customWidth="true" width="12.77734375" collapsed="true"/>
    <col min="11" max="11" bestFit="true" customWidth="true" width="13.88671875" collapsed="true"/>
    <col min="13" max="13" customWidth="true" style="50" width="38.77734375" collapsed="true"/>
    <col min="14" max="14" customWidth="true" width="38.77734375" collapsed="true"/>
  </cols>
  <sheetData>
    <row r="1" spans="1:13">
      <c r="I1" t="s">
        <v>37</v>
      </c>
    </row>
    <row r="2" spans="1:13">
      <c r="B2" t="s">
        <v>26</v>
      </c>
      <c r="C2" t="s">
        <v>34</v>
      </c>
      <c r="D2" t="s">
        <v>28</v>
      </c>
      <c r="E2" t="s">
        <v>27</v>
      </c>
      <c r="F2" t="s">
        <v>33</v>
      </c>
      <c r="G2" t="s">
        <v>141</v>
      </c>
      <c r="H2" t="s">
        <v>32</v>
      </c>
      <c r="I2" t="s">
        <v>29</v>
      </c>
      <c r="J2" t="s">
        <v>30</v>
      </c>
      <c r="K2" t="s">
        <v>31</v>
      </c>
      <c r="L2" t="s">
        <v>57</v>
      </c>
      <c r="M2" s="50" t="s">
        <v>127</v>
      </c>
    </row>
    <row r="3" spans="1:13">
      <c r="A3" s="1">
        <v>42401</v>
      </c>
      <c r="B3">
        <v>8.49</v>
      </c>
      <c r="E3">
        <v>9.7899999999999991</v>
      </c>
      <c r="H3" s="25">
        <f ref="H3:H39" si="0" t="shared">+B3/E3-1</f>
        <v>-0.13278855975485182</v>
      </c>
      <c r="L3">
        <f>WEEKDAY(A3,2)</f>
        <v>1</v>
      </c>
    </row>
    <row r="4" spans="1:13">
      <c r="A4" s="1">
        <f>A5-1</f>
        <v>42402</v>
      </c>
      <c r="B4">
        <v>8.68</v>
      </c>
      <c r="C4" s="25">
        <f ref="C4:C39" si="1" t="shared">B4/B3-1</f>
        <v>2.2379269729092988E-2</v>
      </c>
      <c r="D4" s="26">
        <f ref="D4:D10" si="2" t="shared">+E3*(1+K4)</f>
        <v>9.9309863660511475</v>
      </c>
      <c r="E4">
        <v>9.9369999999999994</v>
      </c>
      <c r="F4" s="25">
        <f ref="F4:F10" si="3" t="shared">+B4/D4-1</f>
        <v>-0.12596798746271731</v>
      </c>
      <c r="G4" s="25"/>
      <c r="H4" s="25">
        <f si="0" t="shared"/>
        <v>-0.12649693066317802</v>
      </c>
      <c r="I4">
        <v>8734.08</v>
      </c>
      <c r="J4">
        <v>8859.86</v>
      </c>
      <c r="K4" s="25">
        <f ref="K4:K9" si="4" t="shared">+J4/I4-1</f>
        <v>1.440105884077103E-2</v>
      </c>
      <c r="L4">
        <f ref="L4:L65" si="5" t="shared">WEEKDAY(A4,2)</f>
        <v>2</v>
      </c>
    </row>
    <row r="5" spans="1:13">
      <c r="A5" s="1">
        <v>42403</v>
      </c>
      <c r="B5">
        <v>8.58</v>
      </c>
      <c r="C5" s="25">
        <f si="1" t="shared"/>
        <v>-1.1520737327188946E-2</v>
      </c>
      <c r="D5" s="26">
        <f si="2" t="shared"/>
        <v>9.8473637032639338</v>
      </c>
      <c r="E5">
        <v>9.8689999999999998</v>
      </c>
      <c r="F5" s="25">
        <f si="3" t="shared"/>
        <v>-0.12870081185727533</v>
      </c>
      <c r="G5" s="25"/>
      <c r="H5" s="25">
        <f si="0" t="shared"/>
        <v>-0.13061100415442295</v>
      </c>
      <c r="I5">
        <v>8859.86</v>
      </c>
      <c r="J5">
        <v>8779.94</v>
      </c>
      <c r="K5" s="25">
        <f si="4" t="shared"/>
        <v>-9.0204585625506262E-3</v>
      </c>
      <c r="L5">
        <f si="5" t="shared"/>
        <v>3</v>
      </c>
    </row>
    <row r="6" spans="1:13">
      <c r="A6" s="1">
        <v>42404</v>
      </c>
      <c r="B6">
        <v>8.69</v>
      </c>
      <c r="C6" s="25">
        <f si="1" t="shared"/>
        <v>1.2820512820512775E-2</v>
      </c>
      <c r="D6" s="26">
        <f si="2" t="shared"/>
        <v>9.9734120358453477</v>
      </c>
      <c r="E6">
        <v>9.9740000000000002</v>
      </c>
      <c r="F6" s="25">
        <f si="3" t="shared"/>
        <v>-0.12868334640468571</v>
      </c>
      <c r="G6" s="25"/>
      <c r="H6" s="25">
        <f si="0" t="shared"/>
        <v>-0.12873471024664129</v>
      </c>
      <c r="I6">
        <v>8779.94</v>
      </c>
      <c r="J6">
        <v>8872.83</v>
      </c>
      <c r="K6" s="25">
        <f si="4" t="shared"/>
        <v>1.0579798950790087E-2</v>
      </c>
      <c r="L6">
        <f si="5" t="shared"/>
        <v>4</v>
      </c>
    </row>
    <row r="7" spans="1:13">
      <c r="A7" s="1">
        <v>42405</v>
      </c>
      <c r="B7">
        <v>8.84</v>
      </c>
      <c r="C7" s="25">
        <f si="1" t="shared"/>
        <v>1.7261219792865434E-2</v>
      </c>
      <c r="D7" s="26">
        <f si="2" t="shared"/>
        <v>9.9494944927379443</v>
      </c>
      <c r="E7">
        <v>9.9629999999999992</v>
      </c>
      <c r="F7" s="25">
        <f si="3" t="shared"/>
        <v>-0.11151264956704643</v>
      </c>
      <c r="G7" s="25"/>
      <c r="H7" s="25">
        <f si="0" t="shared"/>
        <v>-0.11271705309645685</v>
      </c>
      <c r="I7">
        <v>8872.83</v>
      </c>
      <c r="J7">
        <v>8851.0300000000007</v>
      </c>
      <c r="K7" s="25">
        <f si="4" t="shared"/>
        <v>-2.4569387669998166E-3</v>
      </c>
      <c r="L7">
        <f si="5" t="shared"/>
        <v>5</v>
      </c>
    </row>
    <row r="8" spans="1:13">
      <c r="A8" s="1">
        <v>42411</v>
      </c>
      <c r="B8">
        <v>8.51</v>
      </c>
      <c r="C8" s="25">
        <f si="1" t="shared"/>
        <v>-3.7330316742081426E-2</v>
      </c>
      <c r="D8" s="26">
        <f si="2" t="shared"/>
        <v>9.9629999999999992</v>
      </c>
      <c r="E8">
        <v>9.9629999999999992</v>
      </c>
      <c r="F8" s="25">
        <f si="3" t="shared"/>
        <v>-0.14583960654421357</v>
      </c>
      <c r="G8" s="25"/>
      <c r="H8" s="25">
        <f si="0" t="shared"/>
        <v>-0.14583960654421357</v>
      </c>
      <c r="I8">
        <v>8851.0300000000007</v>
      </c>
      <c r="J8">
        <v>8851.0300000000007</v>
      </c>
      <c r="K8" s="25">
        <f si="4" t="shared"/>
        <v>0</v>
      </c>
      <c r="L8">
        <f si="5" t="shared"/>
        <v>4</v>
      </c>
    </row>
    <row r="9" spans="1:13">
      <c r="A9" s="1">
        <v>42412</v>
      </c>
      <c r="B9">
        <v>8.48</v>
      </c>
      <c r="C9" s="25">
        <f si="1" t="shared"/>
        <v>-3.5252643948295859E-3</v>
      </c>
      <c r="D9" s="26">
        <f si="2" t="shared"/>
        <v>9.9629999999999992</v>
      </c>
      <c r="E9">
        <v>9.9610000000000003</v>
      </c>
      <c r="F9" s="25">
        <f si="3" t="shared"/>
        <v>-0.14885074776673679</v>
      </c>
      <c r="G9" s="25"/>
      <c r="H9" s="25">
        <f si="0" t="shared"/>
        <v>-0.14867985142054008</v>
      </c>
      <c r="I9">
        <v>8851.0300000000007</v>
      </c>
      <c r="J9">
        <v>8851.0300000000007</v>
      </c>
      <c r="K9" s="25">
        <f si="4" t="shared"/>
        <v>0</v>
      </c>
      <c r="L9">
        <f si="5" t="shared"/>
        <v>5</v>
      </c>
    </row>
    <row r="10" spans="1:13">
      <c r="A10" s="1">
        <v>42415</v>
      </c>
      <c r="B10">
        <v>8.81</v>
      </c>
      <c r="C10" s="25">
        <f si="1" t="shared"/>
        <v>3.8915094339622591E-2</v>
      </c>
      <c r="D10" s="26">
        <f si="2" t="shared"/>
        <v>9.8749289687188941</v>
      </c>
      <c r="E10">
        <v>9.8970000000000002</v>
      </c>
      <c r="F10" s="25">
        <f si="3" t="shared"/>
        <v>-0.10784168393436555</v>
      </c>
      <c r="G10" s="25"/>
      <c r="H10" s="25">
        <f si="0" t="shared"/>
        <v>-0.10983126199858539</v>
      </c>
      <c r="I10">
        <v>8851.0300000000007</v>
      </c>
      <c r="J10">
        <v>8774.5499999999993</v>
      </c>
      <c r="K10" s="25">
        <f>+J10/I10-1</f>
        <v>-8.6408022569126608E-3</v>
      </c>
      <c r="L10">
        <f si="5" t="shared"/>
        <v>1</v>
      </c>
    </row>
    <row r="11" spans="1:13">
      <c r="A11" s="1">
        <v>42416</v>
      </c>
      <c r="B11">
        <v>9.14</v>
      </c>
      <c r="C11" s="25">
        <f si="1" t="shared"/>
        <v>3.7457434733257688E-2</v>
      </c>
      <c r="D11" s="26">
        <f ref="D11:D23" si="6" t="shared">+E10*(1+K11)</f>
        <v>10.143495875002138</v>
      </c>
      <c r="E11">
        <v>10.15</v>
      </c>
      <c r="F11" s="25">
        <f ref="F11:F31" si="7" t="shared">+B11/D11-1</f>
        <v>-9.892998305201417E-2</v>
      </c>
      <c r="G11" s="25"/>
      <c r="H11" s="25">
        <f si="0" t="shared"/>
        <v>-9.9507389162561521E-2</v>
      </c>
      <c r="I11">
        <v>8774.5499999999993</v>
      </c>
      <c r="J11">
        <v>8993.09</v>
      </c>
      <c r="K11" s="25">
        <f ref="K11:K23" si="8" t="shared">+J11/I11-1</f>
        <v>2.4906120541794197E-2</v>
      </c>
      <c r="L11">
        <f si="5" t="shared"/>
        <v>2</v>
      </c>
    </row>
    <row r="12" spans="1:13">
      <c r="A12" s="1">
        <v>42417</v>
      </c>
      <c r="B12">
        <v>9.09</v>
      </c>
      <c r="C12" s="25">
        <f si="1" t="shared"/>
        <v>-5.4704595185995908E-3</v>
      </c>
      <c r="D12" s="26">
        <f si="6" t="shared"/>
        <v>10.212357599001011</v>
      </c>
      <c r="E12">
        <v>10.202</v>
      </c>
      <c r="F12" s="25">
        <f si="7" t="shared"/>
        <v>-0.1099019093407777</v>
      </c>
      <c r="G12" s="25"/>
      <c r="H12" s="25">
        <f si="0" t="shared"/>
        <v>-0.10899823564007061</v>
      </c>
      <c r="I12">
        <v>8993.09</v>
      </c>
      <c r="J12">
        <v>9048.34</v>
      </c>
      <c r="K12" s="25">
        <f si="8" t="shared"/>
        <v>6.1436058129074045E-3</v>
      </c>
      <c r="L12">
        <f si="5" t="shared"/>
        <v>3</v>
      </c>
    </row>
    <row r="13" spans="1:13">
      <c r="A13" s="1">
        <v>42418</v>
      </c>
      <c r="B13">
        <v>9.24</v>
      </c>
      <c r="C13" s="25">
        <f si="1" t="shared"/>
        <v>1.650165016501659E-2</v>
      </c>
      <c r="D13" s="26">
        <f si="6" t="shared"/>
        <v>10.166449936673466</v>
      </c>
      <c r="E13">
        <v>10.175000000000001</v>
      </c>
      <c r="F13" s="25">
        <f si="7" t="shared"/>
        <v>-9.1128165922647164E-2</v>
      </c>
      <c r="G13" s="25"/>
      <c r="H13" s="25">
        <f si="0" t="shared"/>
        <v>-9.1891891891891953E-2</v>
      </c>
      <c r="I13">
        <v>9048.34</v>
      </c>
      <c r="J13">
        <v>9016.81</v>
      </c>
      <c r="K13" s="25">
        <f si="8" t="shared"/>
        <v>-3.4846170678821675E-3</v>
      </c>
      <c r="L13">
        <f si="5" t="shared"/>
        <v>4</v>
      </c>
    </row>
    <row r="14" spans="1:13">
      <c r="A14" s="1">
        <v>42419</v>
      </c>
      <c r="B14">
        <v>9.18</v>
      </c>
      <c r="C14" s="25">
        <f si="1" t="shared"/>
        <v>-6.4935064935065512E-3</v>
      </c>
      <c r="D14" s="26">
        <f si="6" t="shared"/>
        <v>10.154541240194705</v>
      </c>
      <c r="E14">
        <v>10.135999999999999</v>
      </c>
      <c r="F14" s="25">
        <f si="7" t="shared"/>
        <v>-9.5970976644142225E-2</v>
      </c>
      <c r="G14" s="25"/>
      <c r="H14" s="25">
        <f si="0" t="shared"/>
        <v>-9.4317284925019673E-2</v>
      </c>
      <c r="I14">
        <v>9016.81</v>
      </c>
      <c r="J14">
        <v>8998.68</v>
      </c>
      <c r="K14" s="25">
        <f si="8" t="shared"/>
        <v>-2.0106889243534098E-3</v>
      </c>
      <c r="L14">
        <f si="5" t="shared"/>
        <v>5</v>
      </c>
    </row>
    <row r="15" spans="1:13">
      <c r="A15" s="1">
        <v>42422</v>
      </c>
      <c r="B15">
        <v>9.33</v>
      </c>
      <c r="C15" s="25">
        <f si="1" t="shared"/>
        <v>1.6339869281045694E-2</v>
      </c>
      <c r="D15" s="26">
        <f si="6" t="shared"/>
        <v>10.35680572706219</v>
      </c>
      <c r="E15">
        <v>10.355</v>
      </c>
      <c r="F15" s="25">
        <f si="7" t="shared"/>
        <v>-9.9143090458784999E-2</v>
      </c>
      <c r="G15" s="25"/>
      <c r="H15" s="25">
        <f si="0" t="shared"/>
        <v>-9.8985997102848944E-2</v>
      </c>
      <c r="I15">
        <v>8998.68</v>
      </c>
      <c r="J15">
        <v>9194.7099999999991</v>
      </c>
      <c r="K15" s="25">
        <f si="8" t="shared"/>
        <v>2.1784306142678567E-2</v>
      </c>
      <c r="L15">
        <f si="5" t="shared"/>
        <v>1</v>
      </c>
    </row>
    <row r="16" spans="1:13">
      <c r="A16" s="1">
        <v>42423</v>
      </c>
      <c r="B16">
        <v>9.18</v>
      </c>
      <c r="C16" s="25">
        <f si="1" t="shared"/>
        <v>-1.6077170418006492E-2</v>
      </c>
      <c r="D16" s="26">
        <f si="6" t="shared"/>
        <v>10.243901254090668</v>
      </c>
      <c r="E16">
        <v>10.224</v>
      </c>
      <c r="F16" s="25">
        <f si="7" t="shared"/>
        <v>-0.10385703919840339</v>
      </c>
      <c r="G16" s="25"/>
      <c r="H16" s="25">
        <f si="0" t="shared"/>
        <v>-0.10211267605633811</v>
      </c>
      <c r="I16">
        <v>9194.7099999999991</v>
      </c>
      <c r="J16">
        <v>9096.06</v>
      </c>
      <c r="K16" s="25">
        <f si="8" t="shared"/>
        <v>-1.0728995259230545E-2</v>
      </c>
      <c r="L16">
        <f si="5" t="shared"/>
        <v>2</v>
      </c>
    </row>
    <row r="17" spans="1:12">
      <c r="A17" s="1">
        <v>42424</v>
      </c>
      <c r="B17">
        <v>9.16</v>
      </c>
      <c r="C17" s="25">
        <f si="1" t="shared"/>
        <v>-2.1786492374726851E-3</v>
      </c>
      <c r="D17" s="26">
        <f si="6" t="shared"/>
        <v>10.28886622119907</v>
      </c>
      <c r="E17">
        <v>10.291</v>
      </c>
      <c r="F17" s="25">
        <f si="7" t="shared"/>
        <v>-0.10971726105964585</v>
      </c>
      <c r="G17" s="25"/>
      <c r="H17" s="25">
        <f si="0" t="shared"/>
        <v>-0.10990185599067148</v>
      </c>
      <c r="I17">
        <v>9096.06</v>
      </c>
      <c r="J17">
        <v>9153.77</v>
      </c>
      <c r="K17" s="25">
        <f si="8" t="shared"/>
        <v>6.3445052033519467E-3</v>
      </c>
      <c r="L17">
        <f si="5" t="shared"/>
        <v>3</v>
      </c>
    </row>
    <row r="18" spans="1:12">
      <c r="A18" s="1">
        <v>42425</v>
      </c>
      <c r="B18">
        <v>8.75</v>
      </c>
      <c r="C18" s="25">
        <f si="1" t="shared"/>
        <v>-4.4759825327510883E-2</v>
      </c>
      <c r="D18" s="26">
        <f si="6" t="shared"/>
        <v>9.8159314905224857</v>
      </c>
      <c r="E18">
        <v>9.7789999999999999</v>
      </c>
      <c r="F18" s="25">
        <f si="7" t="shared"/>
        <v>-0.10859198554428251</v>
      </c>
      <c r="G18" s="25"/>
      <c r="H18" s="25">
        <f si="0" t="shared"/>
        <v>-0.1052254831782391</v>
      </c>
      <c r="I18">
        <v>9153.77</v>
      </c>
      <c r="J18">
        <v>8731.2000000000007</v>
      </c>
      <c r="K18" s="25">
        <f si="8" t="shared"/>
        <v>-4.6163493292927349E-2</v>
      </c>
      <c r="L18">
        <f si="5" t="shared"/>
        <v>4</v>
      </c>
    </row>
    <row r="19" spans="1:12">
      <c r="A19" s="1">
        <v>42426</v>
      </c>
      <c r="B19">
        <v>8.94</v>
      </c>
      <c r="C19" s="25">
        <f si="1" t="shared"/>
        <v>2.1714285714285575E-2</v>
      </c>
      <c r="D19" s="26">
        <f si="6" t="shared"/>
        <v>9.8797781771119659</v>
      </c>
      <c r="E19">
        <v>9.8819999999999997</v>
      </c>
      <c r="F19" s="25">
        <f si="7" t="shared"/>
        <v>-9.5121384333213821E-2</v>
      </c>
      <c r="G19" s="25"/>
      <c r="H19" s="25">
        <f si="0" t="shared"/>
        <v>-9.5324833029751033E-2</v>
      </c>
      <c r="I19">
        <v>8731.2000000000007</v>
      </c>
      <c r="J19">
        <v>8821.18</v>
      </c>
      <c r="K19" s="25">
        <f si="8" t="shared"/>
        <v>1.0305570826461441E-2</v>
      </c>
      <c r="L19">
        <f si="5" t="shared"/>
        <v>5</v>
      </c>
    </row>
    <row r="20" spans="1:12">
      <c r="A20" s="1">
        <v>42429</v>
      </c>
      <c r="B20">
        <v>8.75</v>
      </c>
      <c r="C20" s="25">
        <f si="1" t="shared"/>
        <v>-2.1252796420581643E-2</v>
      </c>
      <c r="D20" s="26">
        <f si="6" t="shared"/>
        <v>9.809967392117608</v>
      </c>
      <c r="E20">
        <v>9.8000000000000007</v>
      </c>
      <c r="F20" s="25">
        <f si="7" t="shared"/>
        <v>-0.10805004234461579</v>
      </c>
      <c r="G20" s="25"/>
      <c r="H20" s="25">
        <f si="0" t="shared"/>
        <v>-0.10714285714285721</v>
      </c>
      <c r="I20">
        <v>8821.18</v>
      </c>
      <c r="J20">
        <v>8756.880000000001</v>
      </c>
      <c r="K20" s="25">
        <f si="8" t="shared"/>
        <v>-7.2892742240833197E-3</v>
      </c>
      <c r="L20">
        <f si="5" t="shared"/>
        <v>1</v>
      </c>
    </row>
    <row r="21" spans="1:12">
      <c r="A21" s="1">
        <v>42430</v>
      </c>
      <c r="B21">
        <v>8.91</v>
      </c>
      <c r="C21" s="25">
        <f si="1" t="shared"/>
        <v>1.8285714285714239E-2</v>
      </c>
      <c r="D21" s="26">
        <f si="6" t="shared"/>
        <v>9.9293143219959621</v>
      </c>
      <c r="E21">
        <v>9.9359999999999999</v>
      </c>
      <c r="F21" s="25">
        <f si="7" t="shared"/>
        <v>-0.10265707066377394</v>
      </c>
      <c r="G21" s="25"/>
      <c r="H21" s="25">
        <f si="0" t="shared"/>
        <v>-0.10326086956521741</v>
      </c>
      <c r="I21">
        <v>8756.880000000001</v>
      </c>
      <c r="J21">
        <v>8872.43</v>
      </c>
      <c r="K21" s="25">
        <f si="8" t="shared"/>
        <v>1.3195338979179683E-2</v>
      </c>
      <c r="L21">
        <f si="5" t="shared"/>
        <v>2</v>
      </c>
    </row>
    <row r="22" spans="1:12">
      <c r="A22" s="1">
        <v>42431</v>
      </c>
      <c r="B22">
        <v>9.2100000000000009</v>
      </c>
      <c r="C22" s="25">
        <f si="1" t="shared"/>
        <v>3.3670033670033739E-2</v>
      </c>
      <c r="D22" s="26">
        <f si="6" t="shared"/>
        <v>10.24299094611059</v>
      </c>
      <c r="E22">
        <v>10.24299094611059</v>
      </c>
      <c r="F22" s="25">
        <f si="7" t="shared"/>
        <v>-0.10084856577002344</v>
      </c>
      <c r="G22" s="25"/>
      <c r="H22" s="25">
        <f si="0" t="shared"/>
        <v>-0.10084856577002344</v>
      </c>
      <c r="I22">
        <v>8872.43</v>
      </c>
      <c r="J22">
        <v>9146.56</v>
      </c>
      <c r="K22" s="25">
        <f si="8" t="shared"/>
        <v>3.0896834350904845E-2</v>
      </c>
      <c r="L22">
        <f si="5" t="shared"/>
        <v>3</v>
      </c>
    </row>
    <row r="23" spans="1:12">
      <c r="A23" s="1">
        <v>42432</v>
      </c>
      <c r="B23">
        <v>9.2100000000000009</v>
      </c>
      <c r="C23" s="25">
        <f si="1" t="shared"/>
        <v>0</v>
      </c>
      <c r="D23" s="26">
        <f si="6" t="shared"/>
        <v>10.27011428436178</v>
      </c>
      <c r="E23">
        <v>10.273999999999999</v>
      </c>
      <c r="F23" s="25">
        <f si="7" t="shared"/>
        <v>-0.10322322176842824</v>
      </c>
      <c r="G23" s="25"/>
      <c r="H23" s="25">
        <f si="0" t="shared"/>
        <v>-0.10356239050029181</v>
      </c>
      <c r="I23">
        <v>9146.56</v>
      </c>
      <c r="J23">
        <v>9170.7800000000007</v>
      </c>
      <c r="K23" s="25">
        <f si="8" t="shared"/>
        <v>2.6479900640241638E-3</v>
      </c>
      <c r="L23">
        <f si="5" t="shared"/>
        <v>4</v>
      </c>
    </row>
    <row r="24" spans="1:12">
      <c r="A24" s="1">
        <v>42433</v>
      </c>
      <c r="B24">
        <v>9.49</v>
      </c>
      <c r="C24" s="25">
        <f si="1" t="shared"/>
        <v>3.0401737242128135E-2</v>
      </c>
      <c r="D24" s="26">
        <f ref="D24:D39" si="9" t="shared">+E23*(1+K24)</f>
        <v>10.569803296993275</v>
      </c>
      <c r="E24">
        <v>10.585000000000001</v>
      </c>
      <c r="F24" s="25">
        <f si="7" t="shared"/>
        <v>-0.10215926130814934</v>
      </c>
      <c r="G24" s="25"/>
      <c r="H24" s="25">
        <f si="0" t="shared"/>
        <v>-0.10344827586206906</v>
      </c>
      <c r="I24">
        <v>9170.7800000000007</v>
      </c>
      <c r="J24">
        <v>9434.82</v>
      </c>
      <c r="K24" s="25">
        <f ref="K24:K90" si="10" t="shared">+J24/I24-1</f>
        <v>2.8791444130161103E-2</v>
      </c>
      <c r="L24">
        <f si="5" t="shared"/>
        <v>5</v>
      </c>
    </row>
    <row r="25" spans="1:12">
      <c r="A25" s="1">
        <v>42436</v>
      </c>
      <c r="B25">
        <v>9.5</v>
      </c>
      <c r="C25" s="25">
        <f si="1" t="shared"/>
        <v>1.0537407797681642E-3</v>
      </c>
      <c r="D25" s="26">
        <f si="9" t="shared"/>
        <v>10.526167144683207</v>
      </c>
      <c r="E25">
        <v>10.547000000000001</v>
      </c>
      <c r="F25" s="25">
        <f si="7" t="shared"/>
        <v>-9.7487255387306515E-2</v>
      </c>
      <c r="G25" s="25"/>
      <c r="H25" s="25">
        <f si="0" t="shared"/>
        <v>-9.9269934578553154E-2</v>
      </c>
      <c r="I25">
        <v>9434.82</v>
      </c>
      <c r="J25">
        <v>9382.3799999999992</v>
      </c>
      <c r="K25" s="25">
        <f si="10" t="shared"/>
        <v>-5.558134654397251E-3</v>
      </c>
      <c r="L25">
        <f si="5" t="shared"/>
        <v>1</v>
      </c>
    </row>
    <row r="26" spans="1:12">
      <c r="A26" s="1">
        <v>42437</v>
      </c>
      <c r="B26">
        <v>9.49</v>
      </c>
      <c r="C26" s="25">
        <f si="1" t="shared"/>
        <v>-1.0526315789473051E-3</v>
      </c>
      <c r="D26" s="26">
        <f si="9" t="shared"/>
        <v>10.574428733434376</v>
      </c>
      <c r="E26">
        <v>10.587999999999999</v>
      </c>
      <c r="F26" s="25">
        <f si="7" t="shared"/>
        <v>-0.1025519922419651</v>
      </c>
      <c r="G26" s="25"/>
      <c r="H26" s="25">
        <f si="0" t="shared"/>
        <v>-0.10370230449565532</v>
      </c>
      <c r="I26">
        <v>9382.3799999999992</v>
      </c>
      <c r="J26">
        <v>9406.7800000000007</v>
      </c>
      <c r="K26" s="25">
        <f si="10" t="shared"/>
        <v>2.6006194590286746E-3</v>
      </c>
      <c r="L26">
        <f si="5" t="shared"/>
        <v>2</v>
      </c>
    </row>
    <row r="27" spans="1:12">
      <c r="A27" s="1">
        <v>42438</v>
      </c>
      <c r="B27">
        <v>9.42</v>
      </c>
      <c r="C27" s="25">
        <f si="1" t="shared"/>
        <v>-7.3761854583772601E-3</v>
      </c>
      <c r="D27" s="26">
        <f si="9" t="shared"/>
        <v>10.566625404229715</v>
      </c>
      <c r="E27">
        <v>10.596</v>
      </c>
      <c r="F27" s="25">
        <f si="7" t="shared"/>
        <v>-0.10851386893782877</v>
      </c>
      <c r="G27" s="25"/>
      <c r="H27" s="25">
        <f si="0" t="shared"/>
        <v>-0.11098527746319364</v>
      </c>
      <c r="I27">
        <v>9406.7800000000007</v>
      </c>
      <c r="J27">
        <v>9387.7900000000009</v>
      </c>
      <c r="K27" s="25">
        <f si="10" t="shared"/>
        <v>-2.018756684008749E-3</v>
      </c>
      <c r="L27">
        <f si="5" t="shared"/>
        <v>3</v>
      </c>
    </row>
    <row r="28" spans="1:12">
      <c r="A28" s="1">
        <v>42439</v>
      </c>
      <c r="B28">
        <v>9.31</v>
      </c>
      <c r="C28" s="25">
        <f si="1" t="shared"/>
        <v>-1.1677282377919207E-2</v>
      </c>
      <c r="D28" s="26">
        <f si="9" t="shared"/>
        <v>10.392224474556844</v>
      </c>
      <c r="E28">
        <v>10.384</v>
      </c>
      <c r="F28" s="25">
        <f si="7" t="shared"/>
        <v>-0.10413790398835598</v>
      </c>
      <c r="G28" s="25"/>
      <c r="H28" s="25">
        <f si="0" t="shared"/>
        <v>-0.10342835130970718</v>
      </c>
      <c r="I28">
        <v>9387.7900000000009</v>
      </c>
      <c r="J28">
        <v>9207.25</v>
      </c>
      <c r="K28" s="25">
        <f si="10" t="shared"/>
        <v>-1.9231363292106063E-2</v>
      </c>
      <c r="L28">
        <f si="5" t="shared"/>
        <v>4</v>
      </c>
    </row>
    <row r="29" spans="1:12">
      <c r="A29" s="1">
        <v>42440</v>
      </c>
      <c r="B29">
        <v>9.49</v>
      </c>
      <c r="C29" s="25">
        <f si="1" t="shared"/>
        <v>1.9334049409237331E-2</v>
      </c>
      <c r="D29" s="26">
        <f si="9" t="shared"/>
        <v>10.41697707350186</v>
      </c>
      <c r="E29">
        <v>10.45</v>
      </c>
      <c r="F29" s="25">
        <f si="7" t="shared"/>
        <v>-8.8987147323176252E-2</v>
      </c>
      <c r="G29" s="25"/>
      <c r="H29" s="25">
        <f si="0" t="shared"/>
        <v>-9.1866028708133873E-2</v>
      </c>
      <c r="I29">
        <v>9207.25</v>
      </c>
      <c r="J29">
        <v>9236.49</v>
      </c>
      <c r="K29" s="25">
        <f si="10" t="shared"/>
        <v>3.1757582340004031E-3</v>
      </c>
      <c r="L29">
        <f si="5" t="shared"/>
        <v>5</v>
      </c>
    </row>
    <row r="30" spans="1:12">
      <c r="A30" s="1">
        <v>42443</v>
      </c>
      <c r="B30">
        <v>9.6</v>
      </c>
      <c r="C30" s="25">
        <f si="1" t="shared"/>
        <v>1.1591148577449806E-2</v>
      </c>
      <c r="D30" s="26">
        <f si="9" t="shared"/>
        <v>10.496963673430058</v>
      </c>
      <c r="E30">
        <v>10.488</v>
      </c>
      <c r="F30" s="25">
        <f si="7" t="shared"/>
        <v>-8.5449821618460486E-2</v>
      </c>
      <c r="G30" s="25"/>
      <c r="H30" s="25">
        <f si="0" t="shared"/>
        <v>-8.4668192219679583E-2</v>
      </c>
      <c r="I30">
        <v>9236.49</v>
      </c>
      <c r="J30">
        <v>9278</v>
      </c>
      <c r="K30" s="25">
        <f si="10" t="shared"/>
        <v>4.494131428713688E-3</v>
      </c>
      <c r="L30">
        <f si="5" t="shared"/>
        <v>1</v>
      </c>
    </row>
    <row r="31" spans="1:12">
      <c r="A31" s="1">
        <v>42444</v>
      </c>
      <c r="B31">
        <v>9.5500000000000007</v>
      </c>
      <c r="C31" s="25">
        <f si="1" t="shared"/>
        <v>-5.2083333333332593E-3</v>
      </c>
      <c r="D31" s="26">
        <f si="9" t="shared"/>
        <v>10.567163035136884</v>
      </c>
      <c r="E31">
        <v>10.542999999999999</v>
      </c>
      <c r="F31" s="25">
        <f si="7" t="shared"/>
        <v>-9.6256964310545201E-2</v>
      </c>
      <c r="G31" s="25"/>
      <c r="H31" s="25">
        <f si="0" t="shared"/>
        <v>-9.4185715640709322E-2</v>
      </c>
      <c r="I31">
        <v>9278</v>
      </c>
      <c r="J31">
        <v>9348.0300000000007</v>
      </c>
      <c r="K31" s="25">
        <f si="10" t="shared"/>
        <v>7.5479629230439382E-3</v>
      </c>
      <c r="L31">
        <f si="5" t="shared"/>
        <v>2</v>
      </c>
    </row>
    <row r="32" spans="1:12">
      <c r="A32" s="1">
        <v>42445</v>
      </c>
      <c r="B32">
        <v>9.6199999999999992</v>
      </c>
      <c r="C32" s="25">
        <f si="1" t="shared"/>
        <v>7.3298429319370584E-3</v>
      </c>
      <c r="D32" s="26">
        <f si="9" t="shared"/>
        <v>10.705982888373271</v>
      </c>
      <c r="E32">
        <v>10.69</v>
      </c>
      <c r="F32" s="25">
        <f ref="F32:F39" si="11" t="shared">+B32/D32-1</f>
        <v>-0.10143700953909163</v>
      </c>
      <c r="G32" s="25"/>
      <c r="H32" s="25">
        <f si="0" t="shared"/>
        <v>-0.10009354536950421</v>
      </c>
      <c r="I32">
        <v>9348.0300000000007</v>
      </c>
      <c r="J32">
        <v>9492.5400000000009</v>
      </c>
      <c r="K32" s="25">
        <f si="10" t="shared"/>
        <v>1.5458872083208952E-2</v>
      </c>
      <c r="L32">
        <f si="5" t="shared"/>
        <v>3</v>
      </c>
    </row>
    <row r="33" spans="1:12">
      <c r="A33" s="1">
        <v>42446</v>
      </c>
      <c r="B33">
        <v>9.8000000000000007</v>
      </c>
      <c r="C33" s="25">
        <f si="1" t="shared"/>
        <v>1.8711018711018879E-2</v>
      </c>
      <c r="D33" s="26">
        <f si="9" t="shared"/>
        <v>10.680168732499414</v>
      </c>
      <c r="E33">
        <v>10.704000000000001</v>
      </c>
      <c r="F33" s="25">
        <f si="11" t="shared"/>
        <v>-8.24115006555175E-2</v>
      </c>
      <c r="G33" s="25"/>
      <c r="H33" s="25">
        <f si="0" t="shared"/>
        <v>-8.4454409566517175E-2</v>
      </c>
      <c r="I33">
        <v>9492.5400000000009</v>
      </c>
      <c r="J33">
        <v>9483.81</v>
      </c>
      <c r="K33" s="25">
        <f si="10" t="shared"/>
        <v>-9.1966955103706116E-4</v>
      </c>
      <c r="L33">
        <f si="5" t="shared"/>
        <v>4</v>
      </c>
    </row>
    <row r="34" spans="1:12">
      <c r="A34" s="1">
        <v>42447</v>
      </c>
      <c r="B34">
        <v>9.94</v>
      </c>
      <c r="C34" s="25">
        <f si="1" t="shared"/>
        <v>1.4285714285714235E-2</v>
      </c>
      <c r="D34" s="26">
        <f si="9" t="shared"/>
        <v>10.757701657878005</v>
      </c>
      <c r="E34">
        <v>10.8</v>
      </c>
      <c r="F34" s="25">
        <f si="11" t="shared"/>
        <v>-7.6010813822782741E-2</v>
      </c>
      <c r="G34" s="25"/>
      <c r="H34" s="25">
        <f si="0" t="shared"/>
        <v>-7.9629629629629717E-2</v>
      </c>
      <c r="I34">
        <v>9483.81</v>
      </c>
      <c r="J34">
        <v>9531.39</v>
      </c>
      <c r="K34" s="25">
        <f si="10" t="shared"/>
        <v>5.0169710274667878E-3</v>
      </c>
      <c r="L34">
        <f si="5" t="shared"/>
        <v>5</v>
      </c>
    </row>
    <row r="35" spans="1:12">
      <c r="A35" s="1">
        <v>42450</v>
      </c>
      <c r="B35">
        <v>10.220000000000001</v>
      </c>
      <c r="C35" s="25">
        <f si="1" t="shared"/>
        <v>2.8169014084507227E-2</v>
      </c>
      <c r="D35" s="26">
        <f si="9" t="shared"/>
        <v>11.040114820608537</v>
      </c>
      <c r="E35">
        <v>11</v>
      </c>
      <c r="F35" s="25">
        <f si="11" t="shared"/>
        <v>-7.4284990141373464E-2</v>
      </c>
      <c r="G35" s="25"/>
      <c r="H35" s="25">
        <f si="0" t="shared"/>
        <v>-7.0909090909090811E-2</v>
      </c>
      <c r="I35">
        <v>9531.39</v>
      </c>
      <c r="J35">
        <v>9743.2999999999993</v>
      </c>
      <c r="K35" s="25">
        <f si="10" t="shared"/>
        <v>2.2232853760049576E-2</v>
      </c>
      <c r="L35">
        <f si="5" t="shared"/>
        <v>1</v>
      </c>
    </row>
    <row r="36" spans="1:12">
      <c r="A36" s="1">
        <v>42451</v>
      </c>
      <c r="B36">
        <v>10.28</v>
      </c>
      <c r="C36" s="25">
        <f si="1" t="shared"/>
        <v>5.8708414872796766E-3</v>
      </c>
      <c r="D36" s="26">
        <f si="9" t="shared"/>
        <v>10.914468403928854</v>
      </c>
      <c r="E36">
        <v>10.888</v>
      </c>
      <c r="F36" s="25">
        <f si="11" t="shared"/>
        <v>-5.8130948796412896E-2</v>
      </c>
      <c r="G36" s="25"/>
      <c r="H36" s="25">
        <f si="0" t="shared"/>
        <v>-5.5841293166789208E-2</v>
      </c>
      <c r="I36">
        <v>9743.2999999999993</v>
      </c>
      <c r="J36">
        <v>9667.5400000000009</v>
      </c>
      <c r="K36" s="25">
        <f si="10" t="shared"/>
        <v>-7.7755996428313656E-3</v>
      </c>
      <c r="L36">
        <f si="5" t="shared"/>
        <v>2</v>
      </c>
    </row>
    <row r="37" spans="1:12">
      <c r="A37" s="1">
        <v>42452</v>
      </c>
      <c r="B37">
        <v>10.18</v>
      </c>
      <c r="C37" s="25">
        <f si="1" t="shared"/>
        <v>-9.7276264591439343E-3</v>
      </c>
      <c r="D37" s="26">
        <f si="9" t="shared"/>
        <v>10.897302767818905</v>
      </c>
      <c r="E37">
        <v>10.932</v>
      </c>
      <c r="F37" s="25">
        <f si="11" t="shared"/>
        <v>-6.5823881661541961E-2</v>
      </c>
      <c r="G37" s="25"/>
      <c r="H37" s="25">
        <f si="0" t="shared"/>
        <v>-6.8788876692279621E-2</v>
      </c>
      <c r="I37">
        <v>9667.5400000000009</v>
      </c>
      <c r="J37">
        <v>9675.7999999999993</v>
      </c>
      <c r="K37" s="25">
        <f si="10" t="shared"/>
        <v>8.5440556749682983E-4</v>
      </c>
      <c r="L37">
        <f si="5" t="shared"/>
        <v>3</v>
      </c>
    </row>
    <row r="38" spans="1:12">
      <c r="A38" s="1">
        <v>42453</v>
      </c>
      <c r="B38">
        <v>9.9700000000000006</v>
      </c>
      <c r="C38" s="25">
        <f si="1" t="shared"/>
        <v>-2.0628683693516559E-2</v>
      </c>
      <c r="D38" s="26">
        <f si="9" t="shared"/>
        <v>10.775744641269974</v>
      </c>
      <c r="E38">
        <v>10.743</v>
      </c>
      <c r="F38" s="25">
        <f si="11" t="shared"/>
        <v>-7.4773917542928392E-2</v>
      </c>
      <c r="G38" s="25"/>
      <c r="H38" s="25">
        <f si="0" t="shared"/>
        <v>-7.195383040119141E-2</v>
      </c>
      <c r="I38">
        <v>9675.7999999999993</v>
      </c>
      <c r="J38">
        <v>9537.5</v>
      </c>
      <c r="K38" s="25">
        <f si="10" t="shared"/>
        <v>-1.4293391760887952E-2</v>
      </c>
      <c r="L38">
        <f si="5" t="shared"/>
        <v>4</v>
      </c>
    </row>
    <row r="39" spans="1:12">
      <c r="A39" s="1">
        <v>42454</v>
      </c>
      <c r="B39">
        <v>9.9700000000000006</v>
      </c>
      <c r="C39" s="25">
        <f si="1" t="shared"/>
        <v>0</v>
      </c>
      <c r="D39" s="26">
        <f si="9" t="shared"/>
        <v>10.79266279108781</v>
      </c>
      <c r="E39">
        <v>10.743</v>
      </c>
      <c r="F39" s="25">
        <f si="11" t="shared"/>
        <v>-7.6224265226477295E-2</v>
      </c>
      <c r="G39" s="25"/>
      <c r="H39" s="25">
        <f si="0" t="shared"/>
        <v>-7.195383040119141E-2</v>
      </c>
      <c r="I39">
        <v>9537.5</v>
      </c>
      <c r="J39">
        <v>9581.59</v>
      </c>
      <c r="K39" s="25">
        <f si="10" t="shared"/>
        <v>4.6228047182175214E-3</v>
      </c>
      <c r="L39">
        <f si="5" t="shared"/>
        <v>5</v>
      </c>
    </row>
    <row r="40" spans="1:12">
      <c r="A40" s="1">
        <v>42457</v>
      </c>
      <c r="B40">
        <v>9.9700000000000006</v>
      </c>
      <c r="C40" s="25">
        <f ref="C40:C75" si="12" t="shared">B40/B39-1</f>
        <v>0</v>
      </c>
      <c r="D40" s="26">
        <f ref="D40:D52" si="13" t="shared">+E39*(1+K40)</f>
        <v>10.625261458693181</v>
      </c>
      <c r="E40">
        <v>10.625261458693201</v>
      </c>
      <c r="F40" s="25">
        <f>+B40/D40-1</f>
        <v>-6.1670149129089968E-2</v>
      </c>
      <c r="G40" s="25"/>
      <c r="H40" s="25">
        <f ref="H40:H123" si="14" t="shared">+B40/E40-1</f>
        <v>-6.1670149129091745E-2</v>
      </c>
      <c r="I40">
        <v>9581.59</v>
      </c>
      <c r="J40">
        <v>9476.58</v>
      </c>
      <c r="K40" s="25">
        <f si="10" t="shared"/>
        <v>-1.0959558904106714E-2</v>
      </c>
      <c r="L40">
        <f si="5" t="shared"/>
        <v>1</v>
      </c>
    </row>
    <row r="41" spans="1:12">
      <c r="A41" s="1">
        <v>42458</v>
      </c>
      <c r="B41">
        <v>9.8800000000000008</v>
      </c>
      <c r="C41" s="25">
        <f si="12" t="shared"/>
        <v>-9.0270812437311942E-3</v>
      </c>
      <c r="D41" s="26">
        <f si="13" t="shared"/>
        <v>10.557999911288229</v>
      </c>
      <c r="E41">
        <v>10.615</v>
      </c>
      <c r="F41" s="25">
        <f ref="F41:F52" si="15" t="shared">+B41/D41-1</f>
        <v>-6.421669984703593E-2</v>
      </c>
      <c r="G41" s="25"/>
      <c r="H41" s="25">
        <f si="14" t="shared"/>
        <v>-6.9241639189825621E-2</v>
      </c>
      <c r="I41">
        <v>9476.58</v>
      </c>
      <c r="J41">
        <v>9416.59</v>
      </c>
      <c r="K41" s="25">
        <f si="10" t="shared"/>
        <v>-6.330342802994271E-3</v>
      </c>
      <c r="L41">
        <f si="5" t="shared"/>
        <v>2</v>
      </c>
    </row>
    <row r="42" spans="1:12">
      <c r="A42" s="1">
        <v>42459</v>
      </c>
      <c r="B42">
        <v>10.18</v>
      </c>
      <c r="C42" s="25">
        <f si="12" t="shared"/>
        <v>3.0364372469635414E-2</v>
      </c>
      <c r="D42" s="26">
        <f si="13" t="shared"/>
        <v>10.848637112797732</v>
      </c>
      <c r="E42">
        <v>10.882</v>
      </c>
      <c r="F42" s="25">
        <f si="15" t="shared"/>
        <v>-6.1633282212838147E-2</v>
      </c>
      <c r="G42" s="25"/>
      <c r="H42" s="25">
        <f si="14" t="shared"/>
        <v>-6.4510200330821554E-2</v>
      </c>
      <c r="I42">
        <v>9416.59</v>
      </c>
      <c r="J42">
        <v>9623.85</v>
      </c>
      <c r="K42" s="25">
        <f si="10" t="shared"/>
        <v>2.2010090701623408E-2</v>
      </c>
      <c r="L42">
        <f si="5" t="shared"/>
        <v>3</v>
      </c>
    </row>
    <row r="43" spans="1:12">
      <c r="A43" s="1">
        <v>42460</v>
      </c>
      <c r="B43">
        <v>10.06</v>
      </c>
      <c r="C43" s="25">
        <f si="12" t="shared"/>
        <v>-1.1787819253438081E-2</v>
      </c>
      <c r="D43" s="26">
        <f si="13" t="shared"/>
        <v>10.870997972744796</v>
      </c>
      <c r="E43">
        <v>10.904</v>
      </c>
      <c r="F43" s="25">
        <f si="15" t="shared"/>
        <v>-7.4601979944995622E-2</v>
      </c>
      <c r="G43" s="25"/>
      <c r="H43" s="25">
        <f si="14" t="shared"/>
        <v>-7.7402787967718267E-2</v>
      </c>
      <c r="I43">
        <v>9623.85</v>
      </c>
      <c r="J43">
        <v>9614.1200000000008</v>
      </c>
      <c r="K43" s="25">
        <f si="10" t="shared"/>
        <v>-1.0110298892854752E-3</v>
      </c>
      <c r="L43">
        <f si="5" t="shared"/>
        <v>4</v>
      </c>
    </row>
    <row r="44" spans="1:12">
      <c r="A44" s="1">
        <v>42461</v>
      </c>
      <c r="B44">
        <v>9.9499999999999993</v>
      </c>
      <c r="C44" s="25">
        <f si="12" t="shared"/>
        <v>-1.0934393638171058E-2</v>
      </c>
      <c r="D44" s="26">
        <f si="13" t="shared"/>
        <v>10.953812534064481</v>
      </c>
      <c r="E44">
        <v>10.958</v>
      </c>
      <c r="F44" s="25">
        <f si="15" t="shared"/>
        <v>-9.1640470470240043E-2</v>
      </c>
      <c r="G44" s="25"/>
      <c r="H44" s="25">
        <f si="14" t="shared"/>
        <v>-9.1987588976090606E-2</v>
      </c>
      <c r="I44">
        <v>9614.1200000000008</v>
      </c>
      <c r="J44">
        <v>9658.0400000000009</v>
      </c>
      <c r="K44" s="25">
        <f si="10" t="shared"/>
        <v>4.5682808202935909E-3</v>
      </c>
      <c r="L44">
        <f si="5" t="shared"/>
        <v>5</v>
      </c>
    </row>
    <row r="45" spans="1:12">
      <c r="A45" s="1">
        <v>42465</v>
      </c>
      <c r="B45">
        <v>9.9700000000000006</v>
      </c>
      <c r="C45" s="25">
        <f si="12" t="shared"/>
        <v>2.0100502512563345E-3</v>
      </c>
      <c r="D45" s="26">
        <f si="13" t="shared"/>
        <v>11.01278977308025</v>
      </c>
      <c r="E45">
        <v>10.999000000000001</v>
      </c>
      <c r="F45" s="25">
        <f si="15" t="shared"/>
        <v>-9.4688974779964741E-2</v>
      </c>
      <c r="G45" s="25"/>
      <c r="H45" s="25">
        <f si="14" t="shared"/>
        <v>-9.3553959450859203E-2</v>
      </c>
      <c r="I45">
        <v>9658.0400000000009</v>
      </c>
      <c r="J45">
        <v>9706.33</v>
      </c>
      <c r="K45" s="25">
        <f si="10" t="shared"/>
        <v>4.9999792918644648E-3</v>
      </c>
      <c r="L45">
        <f si="5" t="shared"/>
        <v>2</v>
      </c>
    </row>
    <row r="46" spans="1:12">
      <c r="A46" s="1">
        <v>42466</v>
      </c>
      <c r="B46">
        <v>9.91</v>
      </c>
      <c r="C46" s="25">
        <f si="12" t="shared"/>
        <v>-6.0180541624874628E-3</v>
      </c>
      <c r="D46" s="26">
        <f si="13" t="shared"/>
        <v>10.94514004778325</v>
      </c>
      <c r="E46">
        <v>10.936</v>
      </c>
      <c r="F46" s="25">
        <f si="15" t="shared"/>
        <v>-9.4575313176819442E-2</v>
      </c>
      <c r="G46" s="25"/>
      <c r="H46" s="25">
        <f si="14" t="shared"/>
        <v>-9.3818580833942899E-2</v>
      </c>
      <c r="I46">
        <v>9706.33</v>
      </c>
      <c r="J46">
        <v>9658.7999999999993</v>
      </c>
      <c r="K46" s="25">
        <f si="10" t="shared"/>
        <v>-4.896804456473336E-3</v>
      </c>
      <c r="L46">
        <f si="5" t="shared"/>
        <v>3</v>
      </c>
    </row>
    <row r="47" spans="1:12">
      <c r="A47" s="1">
        <v>42467</v>
      </c>
      <c r="B47">
        <v>9.8000000000000007</v>
      </c>
      <c r="C47" s="25">
        <f si="12" t="shared"/>
        <v>-1.1099899091826404E-2</v>
      </c>
      <c r="D47" s="26">
        <f si="13" t="shared"/>
        <v>10.804264836211539</v>
      </c>
      <c r="E47">
        <v>10.81</v>
      </c>
      <c r="F47" s="25">
        <f si="15" t="shared"/>
        <v>-9.2950779292788832E-2</v>
      </c>
      <c r="G47" s="25"/>
      <c r="H47" s="25">
        <f si="14" t="shared"/>
        <v>-9.3432007400555017E-2</v>
      </c>
      <c r="I47">
        <v>9658.7999999999993</v>
      </c>
      <c r="J47">
        <v>9542.4500000000007</v>
      </c>
      <c r="K47" s="25">
        <f si="10" t="shared"/>
        <v>-1.2046009856296669E-2</v>
      </c>
      <c r="L47">
        <f si="5" t="shared"/>
        <v>4</v>
      </c>
    </row>
    <row r="48" spans="1:12">
      <c r="A48" s="1">
        <v>42468</v>
      </c>
      <c r="B48">
        <v>9.81</v>
      </c>
      <c r="C48" s="25">
        <f si="12" t="shared"/>
        <v>1.0204081632652073E-3</v>
      </c>
      <c r="D48" s="26">
        <f si="13" t="shared"/>
        <v>10.745983620558663</v>
      </c>
      <c r="E48">
        <v>10.743</v>
      </c>
      <c r="F48" s="25">
        <f si="15" t="shared"/>
        <v>-8.7100786080483772E-2</v>
      </c>
      <c r="G48" s="25"/>
      <c r="H48" s="25">
        <f si="14" t="shared"/>
        <v>-8.6847249371683866E-2</v>
      </c>
      <c r="I48">
        <v>9542.4500000000007</v>
      </c>
      <c r="J48">
        <v>9485.94</v>
      </c>
      <c r="K48" s="25">
        <f si="10" t="shared"/>
        <v>-5.9219592452671721E-3</v>
      </c>
      <c r="L48">
        <f si="5" t="shared"/>
        <v>5</v>
      </c>
    </row>
    <row r="49" spans="1:12">
      <c r="A49" s="1">
        <v>42471</v>
      </c>
      <c r="B49">
        <v>9.9499999999999993</v>
      </c>
      <c r="C49" s="25">
        <f si="12" t="shared"/>
        <v>1.4271151885830724E-2</v>
      </c>
      <c r="D49" s="26">
        <f si="13" t="shared"/>
        <v>10.850034298129655</v>
      </c>
      <c r="E49">
        <v>10.862</v>
      </c>
      <c r="F49" s="25">
        <f si="15" t="shared"/>
        <v>-8.2952207651989185E-2</v>
      </c>
      <c r="G49" s="25"/>
      <c r="H49" s="25">
        <f si="14" t="shared"/>
        <v>-8.3962437856748395E-2</v>
      </c>
      <c r="I49">
        <v>9485.94</v>
      </c>
      <c r="J49">
        <v>9580.4500000000007</v>
      </c>
      <c r="K49" s="25">
        <f si="10" t="shared"/>
        <v>9.9631665391095581E-3</v>
      </c>
      <c r="L49">
        <f si="5" t="shared"/>
        <v>1</v>
      </c>
    </row>
    <row r="50" spans="1:12">
      <c r="A50" s="1">
        <v>42472</v>
      </c>
      <c r="B50">
        <v>9.9700000000000006</v>
      </c>
      <c r="C50" s="25">
        <f si="12" t="shared"/>
        <v>2.0100502512563345E-3</v>
      </c>
      <c r="D50" s="26">
        <f si="13" t="shared"/>
        <v>10.841467475953634</v>
      </c>
      <c r="E50">
        <v>10.843999999999999</v>
      </c>
      <c r="F50" s="25">
        <f si="15" t="shared"/>
        <v>-8.0382796691181091E-2</v>
      </c>
      <c r="G50" s="25"/>
      <c r="H50" s="25">
        <f si="14" t="shared"/>
        <v>-8.059756547399477E-2</v>
      </c>
      <c r="I50">
        <v>9580.4500000000007</v>
      </c>
      <c r="J50">
        <v>9562.34</v>
      </c>
      <c r="K50" s="25">
        <f si="10" t="shared"/>
        <v>-1.8903078665407635E-3</v>
      </c>
      <c r="L50">
        <f si="5" t="shared"/>
        <v>2</v>
      </c>
    </row>
    <row r="51" spans="1:12">
      <c r="A51" s="1">
        <v>42473</v>
      </c>
      <c r="B51">
        <v>10.28</v>
      </c>
      <c r="C51" s="25">
        <f si="12" t="shared"/>
        <v>3.1093279839518484E-2</v>
      </c>
      <c r="D51" s="26">
        <f si="13" t="shared"/>
        <v>10.970433232869778</v>
      </c>
      <c r="E51">
        <v>10.965</v>
      </c>
      <c r="F51" s="25">
        <f si="15" t="shared"/>
        <v>-6.2935821969281269E-2</v>
      </c>
      <c r="G51" s="25"/>
      <c r="H51" s="25">
        <f si="14" t="shared"/>
        <v>-6.2471500227998189E-2</v>
      </c>
      <c r="I51">
        <v>9562.34</v>
      </c>
      <c r="J51">
        <v>9673.83</v>
      </c>
      <c r="K51" s="25">
        <f si="10" t="shared"/>
        <v>1.1659280050698939E-2</v>
      </c>
      <c r="L51">
        <f si="5" t="shared"/>
        <v>3</v>
      </c>
    </row>
    <row r="52" spans="1:12">
      <c r="A52" s="1">
        <v>42474</v>
      </c>
      <c r="B52">
        <v>10.28</v>
      </c>
      <c r="C52" s="25">
        <f si="12" t="shared"/>
        <v>0</v>
      </c>
      <c r="D52" s="26">
        <f si="13" t="shared"/>
        <v>10.997485261783595</v>
      </c>
      <c r="F52" s="25">
        <f si="15" t="shared"/>
        <v>-6.5240847766976917E-2</v>
      </c>
      <c r="G52" s="25"/>
      <c r="I52">
        <v>9673.83</v>
      </c>
      <c r="J52">
        <v>9702.49</v>
      </c>
      <c r="K52" s="25">
        <f si="10" t="shared"/>
        <v>2.9626321736064831E-3</v>
      </c>
      <c r="L52">
        <f si="5" t="shared"/>
        <v>4</v>
      </c>
    </row>
    <row r="53" spans="1:12">
      <c r="A53" s="1">
        <v>42475</v>
      </c>
      <c r="B53">
        <v>10.28</v>
      </c>
      <c r="C53" s="25">
        <f si="12" t="shared"/>
        <v>0</v>
      </c>
      <c r="E53">
        <v>10.965999999999999</v>
      </c>
      <c r="H53" s="25">
        <f si="14" t="shared"/>
        <v>-6.255699434616091E-2</v>
      </c>
      <c r="I53">
        <v>9702.49</v>
      </c>
      <c r="J53">
        <v>9722.73</v>
      </c>
      <c r="K53" s="25">
        <f si="10" t="shared"/>
        <v>2.0860624437644137E-3</v>
      </c>
      <c r="L53">
        <f si="5" t="shared"/>
        <v>5</v>
      </c>
    </row>
    <row r="54" spans="1:12">
      <c r="A54" s="1">
        <v>42478</v>
      </c>
      <c r="B54">
        <v>10.1</v>
      </c>
      <c r="C54" s="25">
        <f si="12" t="shared"/>
        <v>-1.7509727626459082E-2</v>
      </c>
      <c r="E54">
        <v>10.887</v>
      </c>
      <c r="H54" s="25">
        <f si="14" t="shared"/>
        <v>-7.2288049967851653E-2</v>
      </c>
      <c r="I54">
        <v>9722.73</v>
      </c>
      <c r="J54">
        <v>9637.56</v>
      </c>
      <c r="K54" s="25">
        <f si="10" t="shared"/>
        <v>-8.7598853408455968E-3</v>
      </c>
      <c r="L54">
        <f si="5" t="shared"/>
        <v>1</v>
      </c>
    </row>
    <row r="55" spans="1:12">
      <c r="A55" s="1">
        <v>42479</v>
      </c>
      <c r="B55">
        <v>10.16</v>
      </c>
      <c r="C55" s="25">
        <f si="12" t="shared"/>
        <v>5.9405940594059459E-3</v>
      </c>
      <c r="D55">
        <v>10.887</v>
      </c>
      <c r="E55">
        <v>10.923999999999999</v>
      </c>
      <c r="F55" s="25">
        <f>+B55/D55-1</f>
        <v>-6.6776889868650713E-2</v>
      </c>
      <c r="G55" s="25"/>
      <c r="H55" s="25">
        <f si="14" t="shared"/>
        <v>-6.9937751739289622E-2</v>
      </c>
      <c r="I55">
        <v>9637.56</v>
      </c>
      <c r="J55">
        <v>9657.35</v>
      </c>
      <c r="K55" s="25">
        <f si="10" t="shared"/>
        <v>2.0534243107177552E-3</v>
      </c>
      <c r="L55">
        <f si="5" t="shared"/>
        <v>2</v>
      </c>
    </row>
    <row r="56" spans="1:12">
      <c r="A56" s="1">
        <v>42480</v>
      </c>
      <c r="B56">
        <v>9.9700000000000006</v>
      </c>
      <c r="L56">
        <f si="5" t="shared"/>
        <v>3</v>
      </c>
    </row>
    <row r="57" spans="1:12">
      <c r="A57" s="1">
        <v>42481</v>
      </c>
      <c r="B57">
        <v>9.9700000000000006</v>
      </c>
      <c r="C57" s="25">
        <f si="12" t="shared"/>
        <v>0</v>
      </c>
      <c r="E57">
        <v>10.847</v>
      </c>
      <c r="H57" s="25">
        <f si="14" t="shared"/>
        <v>-8.0851848437355822E-2</v>
      </c>
      <c r="I57">
        <v>9607.3599999999988</v>
      </c>
      <c r="J57">
        <v>9598.1299999999992</v>
      </c>
      <c r="K57" s="25">
        <f si="10" t="shared"/>
        <v>-9.6072177996864294E-4</v>
      </c>
      <c r="L57">
        <f si="5" t="shared"/>
        <v>4</v>
      </c>
    </row>
    <row r="58" spans="1:12">
      <c r="A58" s="1">
        <v>42482</v>
      </c>
      <c r="B58">
        <v>10</v>
      </c>
      <c r="C58" s="25">
        <f si="12" t="shared"/>
        <v>3.0090270812437314E-3</v>
      </c>
      <c r="D58">
        <v>10.887</v>
      </c>
      <c r="E58">
        <v>10.891999999999999</v>
      </c>
      <c r="H58" s="25">
        <f si="14" t="shared"/>
        <v>-8.1894968784428923E-2</v>
      </c>
      <c r="I58">
        <v>9598.1299999999992</v>
      </c>
      <c r="J58">
        <v>9652.27</v>
      </c>
      <c r="K58" s="25">
        <f si="10" t="shared"/>
        <v>5.6406820911991673E-3</v>
      </c>
      <c r="L58">
        <f si="5" t="shared"/>
        <v>5</v>
      </c>
    </row>
    <row r="59" spans="1:12">
      <c r="A59" s="1">
        <v>42485</v>
      </c>
      <c r="B59">
        <v>9.93</v>
      </c>
      <c r="C59" s="25">
        <f si="12" t="shared"/>
        <v>-7.0000000000000062E-3</v>
      </c>
      <c r="D59" s="26">
        <f ref="D59:D75" si="16" t="shared">+E58*(1+K59)</f>
        <v>10.852335361526356</v>
      </c>
      <c r="E59">
        <v>10.811999999999999</v>
      </c>
      <c r="F59" s="25">
        <f ref="F59:F67" si="17" t="shared">+B59/D59-1</f>
        <v>-8.4989574206876695E-2</v>
      </c>
      <c r="G59" s="25"/>
      <c r="H59" s="25">
        <f si="14" t="shared"/>
        <v>-8.1576026637069865E-2</v>
      </c>
      <c r="I59">
        <v>9652.27</v>
      </c>
      <c r="J59">
        <v>9617.1200000000008</v>
      </c>
      <c r="K59" s="25">
        <f si="10" t="shared"/>
        <v>-3.6416304143999101E-3</v>
      </c>
      <c r="L59">
        <f si="5" t="shared"/>
        <v>1</v>
      </c>
    </row>
    <row r="60" spans="1:12">
      <c r="A60" s="1">
        <v>42486</v>
      </c>
      <c r="B60">
        <v>10.02</v>
      </c>
      <c r="C60" s="25">
        <f si="12" t="shared"/>
        <v>9.0634441087613649E-3</v>
      </c>
      <c r="D60" s="26">
        <f si="16" t="shared"/>
        <v>10.846649233866271</v>
      </c>
      <c r="E60">
        <v>10.885</v>
      </c>
      <c r="F60" s="25">
        <f si="17" t="shared"/>
        <v>-7.6212405881554868E-2</v>
      </c>
      <c r="G60" s="25"/>
      <c r="H60" s="25">
        <f si="14" t="shared"/>
        <v>-7.9467156637574643E-2</v>
      </c>
      <c r="I60">
        <v>9617.1200000000008</v>
      </c>
      <c r="J60">
        <v>9647.94</v>
      </c>
      <c r="K60" s="25">
        <f si="10" t="shared"/>
        <v>3.2047016154523877E-3</v>
      </c>
      <c r="L60">
        <f si="5" t="shared"/>
        <v>2</v>
      </c>
    </row>
    <row r="61" spans="1:12">
      <c r="A61" s="1">
        <v>42487</v>
      </c>
      <c r="B61">
        <v>10</v>
      </c>
      <c r="C61" s="25">
        <f si="12" t="shared"/>
        <v>-1.9960079840318778E-3</v>
      </c>
      <c r="D61" s="26">
        <f si="16" t="shared"/>
        <v>10.839577858071257</v>
      </c>
      <c r="E61">
        <v>10.848000000000001</v>
      </c>
      <c r="F61" s="25">
        <f si="17" t="shared"/>
        <v>-7.7454848248181496E-2</v>
      </c>
      <c r="G61" s="25"/>
      <c r="H61" s="25">
        <f si="14" t="shared"/>
        <v>-7.8171091445427776E-2</v>
      </c>
      <c r="I61">
        <v>9647.94</v>
      </c>
      <c r="J61">
        <v>9607.68</v>
      </c>
      <c r="K61" s="25">
        <f si="10" t="shared"/>
        <v>-4.1729115230816349E-3</v>
      </c>
      <c r="L61">
        <f si="5" t="shared"/>
        <v>3</v>
      </c>
    </row>
    <row r="62" spans="1:12">
      <c r="A62" s="1">
        <v>42488</v>
      </c>
      <c r="B62">
        <v>10</v>
      </c>
      <c r="C62" s="25">
        <f si="12" t="shared"/>
        <v>0</v>
      </c>
      <c r="D62" s="26">
        <f si="16" t="shared"/>
        <v>10.833423361310953</v>
      </c>
      <c r="E62">
        <v>10.813000000000001</v>
      </c>
      <c r="F62" s="25">
        <f si="17" t="shared"/>
        <v>-7.6930747882274164E-2</v>
      </c>
      <c r="G62" s="25"/>
      <c r="H62" s="25">
        <f si="14" t="shared"/>
        <v>-7.5187274576898222E-2</v>
      </c>
      <c r="I62">
        <v>9607.68</v>
      </c>
      <c r="J62">
        <v>9594.77</v>
      </c>
      <c r="K62" s="25">
        <f si="10" t="shared"/>
        <v>-1.3437166933120137E-3</v>
      </c>
      <c r="L62">
        <f si="5" t="shared"/>
        <v>4</v>
      </c>
    </row>
    <row r="63" spans="1:12">
      <c r="A63" s="1">
        <v>42489</v>
      </c>
      <c r="B63">
        <v>9.9700000000000006</v>
      </c>
      <c r="C63" s="25">
        <f si="12" t="shared"/>
        <v>-2.9999999999998916E-3</v>
      </c>
      <c r="D63" s="26">
        <f si="16" t="shared"/>
        <v>10.784589133454997</v>
      </c>
      <c r="E63">
        <v>10.813000000000001</v>
      </c>
      <c r="F63" s="25">
        <f si="17" t="shared"/>
        <v>-7.5532699797347891E-2</v>
      </c>
      <c r="G63" s="25"/>
      <c r="H63" s="25">
        <f si="14" t="shared"/>
        <v>-7.7961712753167434E-2</v>
      </c>
      <c r="I63">
        <v>9594.77</v>
      </c>
      <c r="J63">
        <v>9569.56</v>
      </c>
      <c r="K63" s="25">
        <f si="10" t="shared"/>
        <v>-2.6274730921117539E-3</v>
      </c>
      <c r="L63">
        <f si="5" t="shared"/>
        <v>5</v>
      </c>
    </row>
    <row r="64" spans="1:12">
      <c r="A64" s="1">
        <v>42493</v>
      </c>
      <c r="B64">
        <v>9.98</v>
      </c>
      <c r="C64" s="25">
        <f si="12" t="shared"/>
        <v>1.0030090270811698E-3</v>
      </c>
      <c r="D64" s="26">
        <f si="16" t="shared"/>
        <v>10.916999402271371</v>
      </c>
      <c r="E64">
        <v>10.946999999999999</v>
      </c>
      <c r="F64" s="25">
        <f si="17" t="shared"/>
        <v>-8.5829390269676065E-2</v>
      </c>
      <c r="G64" s="25"/>
      <c r="H64" s="25">
        <f si="14" t="shared"/>
        <v>-8.8334703571754658E-2</v>
      </c>
      <c r="I64">
        <v>9569.56</v>
      </c>
      <c r="J64">
        <v>9661.6</v>
      </c>
      <c r="K64" s="25">
        <f si="10" t="shared"/>
        <v>9.6179970656959934E-3</v>
      </c>
      <c r="L64">
        <f si="5" t="shared"/>
        <v>2</v>
      </c>
    </row>
    <row r="65" spans="1:12">
      <c r="A65" s="1">
        <v>42494</v>
      </c>
      <c r="B65">
        <v>9.98</v>
      </c>
      <c r="C65" s="25">
        <f si="12" t="shared"/>
        <v>0</v>
      </c>
      <c r="D65" s="26">
        <f si="16" t="shared"/>
        <v>10.920826726422124</v>
      </c>
      <c r="E65">
        <v>10.863</v>
      </c>
      <c r="F65" s="25">
        <f si="17" t="shared"/>
        <v>-8.61497714404591E-2</v>
      </c>
      <c r="G65" s="25"/>
      <c r="H65" s="25">
        <f si="14" t="shared"/>
        <v>-8.1285096198103535E-2</v>
      </c>
      <c r="I65">
        <v>9661.6</v>
      </c>
      <c r="J65">
        <v>9638.5</v>
      </c>
      <c r="K65" s="25">
        <f si="10" t="shared"/>
        <v>-2.3909083381634666E-3</v>
      </c>
      <c r="L65">
        <f si="5" t="shared"/>
        <v>3</v>
      </c>
    </row>
    <row r="66" spans="1:12">
      <c r="A66" s="1">
        <v>42495</v>
      </c>
      <c r="B66">
        <v>9.99</v>
      </c>
      <c r="C66" s="25">
        <f si="12" t="shared"/>
        <v>1.0020040080160886E-3</v>
      </c>
      <c r="D66" s="26">
        <f si="16" t="shared"/>
        <v>10.859573790527572</v>
      </c>
      <c r="E66">
        <v>10.863</v>
      </c>
      <c r="F66" s="25">
        <f si="17" t="shared"/>
        <v>-8.0074394014069905E-2</v>
      </c>
      <c r="G66" s="25"/>
      <c r="H66" s="25">
        <f si="14" t="shared"/>
        <v>-8.0364540182270017E-2</v>
      </c>
      <c r="I66">
        <v>9638.5</v>
      </c>
      <c r="J66">
        <v>9635.4599999999991</v>
      </c>
      <c r="K66" s="25">
        <f si="10" t="shared"/>
        <v>-3.1540177413502679E-4</v>
      </c>
      <c r="L66">
        <f ref="L66:L72" si="18" t="shared">WEEKDAY(A66,2)</f>
        <v>4</v>
      </c>
    </row>
    <row r="67" spans="1:12">
      <c r="A67" s="1">
        <v>42496</v>
      </c>
      <c r="B67">
        <v>9.68</v>
      </c>
      <c r="C67" s="25">
        <f si="12" t="shared"/>
        <v>-3.1031031031031109E-2</v>
      </c>
      <c r="D67" s="26">
        <f si="16" t="shared"/>
        <v>10.652548583046373</v>
      </c>
      <c r="E67">
        <v>10.612</v>
      </c>
      <c r="F67" s="25">
        <f si="17" t="shared"/>
        <v>-9.1297268016612754E-2</v>
      </c>
      <c r="G67" s="25"/>
      <c r="H67" s="25">
        <f si="14" t="shared"/>
        <v>-8.7825103656238301E-2</v>
      </c>
      <c r="I67">
        <v>9635.4599999999991</v>
      </c>
      <c r="J67">
        <v>9448.7900000000009</v>
      </c>
      <c r="K67" s="25">
        <f si="10" t="shared"/>
        <v>-1.9373231791735779E-2</v>
      </c>
      <c r="L67">
        <f si="18" t="shared"/>
        <v>5</v>
      </c>
    </row>
    <row r="68" spans="1:12">
      <c r="A68" s="1">
        <v>42499</v>
      </c>
      <c r="B68">
        <v>9.59</v>
      </c>
      <c r="C68" s="25">
        <f si="12" t="shared"/>
        <v>-9.2975206611569661E-3</v>
      </c>
      <c r="D68" s="26">
        <f si="16" t="shared"/>
        <v>10.46704060943253</v>
      </c>
      <c r="E68">
        <v>10.477</v>
      </c>
      <c r="F68" s="25">
        <f ref="F68:F106" si="19" t="shared">+B68/D68-1</f>
        <v>-8.3790695207790811E-2</v>
      </c>
      <c r="G68" s="25"/>
      <c r="H68" s="25">
        <f si="14" t="shared"/>
        <v>-8.4661639782380504E-2</v>
      </c>
      <c r="I68">
        <v>9448.7900000000009</v>
      </c>
      <c r="J68">
        <v>9319.7199999999993</v>
      </c>
      <c r="K68" s="25">
        <f si="10" t="shared"/>
        <v>-1.3659950110014196E-2</v>
      </c>
      <c r="L68">
        <f si="18" t="shared"/>
        <v>1</v>
      </c>
    </row>
    <row r="69" spans="1:12">
      <c r="A69" s="1">
        <v>42500</v>
      </c>
      <c r="B69">
        <v>9.6199999999999992</v>
      </c>
      <c r="C69" s="25">
        <f si="12" t="shared"/>
        <v>3.1282586027110426E-3</v>
      </c>
      <c r="D69" s="26">
        <f si="16" t="shared"/>
        <v>10.471435331748165</v>
      </c>
      <c r="E69">
        <v>10.454000000000001</v>
      </c>
      <c r="F69" s="25">
        <f si="19" t="shared"/>
        <v>-8.1310279324049661E-2</v>
      </c>
      <c r="G69" s="25"/>
      <c r="H69" s="25">
        <f si="14" t="shared"/>
        <v>-7.9778075377845981E-2</v>
      </c>
      <c r="I69">
        <v>9319.7199999999993</v>
      </c>
      <c r="J69">
        <v>9314.77</v>
      </c>
      <c r="K69" s="25">
        <f si="10" t="shared"/>
        <v>-5.3113183657871321E-4</v>
      </c>
      <c r="L69">
        <f si="18" t="shared"/>
        <v>2</v>
      </c>
    </row>
    <row r="70" spans="1:12">
      <c r="A70" s="1">
        <v>42501</v>
      </c>
      <c r="B70">
        <v>9.57</v>
      </c>
      <c r="C70" s="25">
        <f si="12" t="shared"/>
        <v>-5.197505197505059E-3</v>
      </c>
      <c r="D70" s="26">
        <f si="16" t="shared"/>
        <v>10.491238033789349</v>
      </c>
      <c r="E70">
        <v>10.47</v>
      </c>
      <c r="F70" s="25">
        <f si="19" t="shared"/>
        <v>-8.7810230863345051E-2</v>
      </c>
      <c r="G70" s="25"/>
      <c r="H70" s="25">
        <f si="14" t="shared"/>
        <v>-8.5959885386819535E-2</v>
      </c>
      <c r="I70">
        <v>9314.77</v>
      </c>
      <c r="J70">
        <v>9347.9500000000007</v>
      </c>
      <c r="K70" s="25">
        <f si="10" t="shared"/>
        <v>3.5620847320976257E-3</v>
      </c>
      <c r="L70">
        <f si="18" t="shared"/>
        <v>3</v>
      </c>
    </row>
    <row r="71" spans="1:12">
      <c r="A71" s="1">
        <v>42502</v>
      </c>
      <c r="B71">
        <v>9.57</v>
      </c>
      <c r="C71" s="25">
        <f si="12" t="shared"/>
        <v>0</v>
      </c>
      <c r="D71" s="26">
        <f si="16" t="shared"/>
        <v>10.506109820869817</v>
      </c>
      <c r="E71">
        <v>10.544</v>
      </c>
      <c r="F71" s="25">
        <f si="19" t="shared"/>
        <v>-8.9101469224154295E-2</v>
      </c>
      <c r="G71" s="25"/>
      <c r="H71" s="25">
        <f si="14" t="shared"/>
        <v>-9.237481031866468E-2</v>
      </c>
      <c r="I71">
        <v>9347.9500000000007</v>
      </c>
      <c r="J71">
        <v>9380.19</v>
      </c>
      <c r="K71" s="25">
        <f si="10" t="shared"/>
        <v>3.4488845147866432E-3</v>
      </c>
      <c r="L71">
        <f si="18" t="shared"/>
        <v>4</v>
      </c>
    </row>
    <row r="72" spans="1:12">
      <c r="A72" s="1">
        <v>42503</v>
      </c>
      <c r="B72">
        <v>9.5</v>
      </c>
      <c r="C72" s="25">
        <f si="12" t="shared"/>
        <v>-7.3145245559038674E-3</v>
      </c>
      <c r="D72" s="26">
        <f si="16" t="shared"/>
        <v>10.508737891236745</v>
      </c>
      <c r="E72">
        <v>10.464</v>
      </c>
      <c r="F72" s="25">
        <f si="19" t="shared"/>
        <v>-9.5990394058446671E-2</v>
      </c>
      <c r="G72" s="25"/>
      <c r="H72" s="25">
        <f si="14" t="shared"/>
        <v>-9.2125382262996935E-2</v>
      </c>
      <c r="I72">
        <v>9380.19</v>
      </c>
      <c r="J72">
        <v>9348.82</v>
      </c>
      <c r="K72" s="25">
        <f si="10" t="shared"/>
        <v>-3.3442819388520562E-3</v>
      </c>
      <c r="L72">
        <f si="18" t="shared"/>
        <v>5</v>
      </c>
    </row>
    <row r="73" spans="1:12">
      <c r="A73" s="1">
        <v>42506</v>
      </c>
      <c r="B73">
        <v>9.49</v>
      </c>
      <c r="C73" s="25">
        <f si="12" t="shared"/>
        <v>-1.0526315789473051E-3</v>
      </c>
      <c r="D73" s="26">
        <f si="16" t="shared"/>
        <v>10.488669055559955</v>
      </c>
      <c r="E73">
        <v>10.473000000000001</v>
      </c>
      <c r="F73" s="25">
        <f si="19" t="shared"/>
        <v>-9.5214087723605734E-2</v>
      </c>
      <c r="G73" s="25"/>
      <c r="H73" s="25">
        <f si="14" t="shared"/>
        <v>-9.3860402940895704E-2</v>
      </c>
      <c r="I73">
        <v>9348.82</v>
      </c>
      <c r="J73">
        <v>9370.86</v>
      </c>
      <c r="K73" s="25">
        <f si="10" t="shared"/>
        <v>2.357516777518498E-3</v>
      </c>
      <c r="L73">
        <f ref="L73:L105" si="20" t="shared">WEEKDAY(A73,2)</f>
        <v>1</v>
      </c>
    </row>
    <row r="74" spans="1:12">
      <c r="A74" s="1">
        <v>42507</v>
      </c>
      <c r="B74">
        <v>9.5299999999999994</v>
      </c>
      <c r="C74" s="25">
        <f si="12" t="shared"/>
        <v>4.2149631190726566E-3</v>
      </c>
      <c r="D74" s="26">
        <f si="16" t="shared"/>
        <v>10.444456150235943</v>
      </c>
      <c r="E74">
        <v>10.468</v>
      </c>
      <c r="F74" s="25">
        <f si="19" t="shared"/>
        <v>-8.7554214128735319E-2</v>
      </c>
      <c r="G74" s="25"/>
      <c r="H74" s="25">
        <f si="14" t="shared"/>
        <v>-8.9606419564386752E-2</v>
      </c>
      <c r="I74">
        <v>9370.86</v>
      </c>
      <c r="J74">
        <v>9345.32</v>
      </c>
      <c r="K74" s="25">
        <f si="10" t="shared"/>
        <v>-2.7254702343222359E-3</v>
      </c>
      <c r="L74">
        <f si="20" t="shared"/>
        <v>2</v>
      </c>
    </row>
    <row r="75" spans="1:12">
      <c r="A75" s="1">
        <v>42508</v>
      </c>
      <c r="B75">
        <v>9.43</v>
      </c>
      <c r="C75" s="25">
        <f si="12" t="shared"/>
        <v>-1.0493179433368249E-2</v>
      </c>
      <c r="D75" s="26">
        <f si="16" t="shared"/>
        <v>10.492676526860503</v>
      </c>
      <c r="E75">
        <v>10.493</v>
      </c>
      <c r="F75" s="25">
        <f si="19" t="shared"/>
        <v>-0.10127792695601812</v>
      </c>
      <c r="G75" s="25"/>
      <c r="H75" s="25">
        <f si="14" t="shared"/>
        <v>-0.10130563232631284</v>
      </c>
      <c r="I75">
        <v>9345.32</v>
      </c>
      <c r="J75">
        <v>9367.35</v>
      </c>
      <c r="K75" s="25">
        <f si="10" t="shared"/>
        <v>2.3573296580534642E-3</v>
      </c>
      <c r="L75">
        <f si="20" t="shared"/>
        <v>3</v>
      </c>
    </row>
    <row r="76" spans="1:12">
      <c r="A76" s="1">
        <v>42509</v>
      </c>
      <c r="B76">
        <v>9.43</v>
      </c>
      <c r="C76" s="25">
        <f ref="C76:C92" si="21" t="shared">B76/B75-1</f>
        <v>0</v>
      </c>
      <c r="D76" s="26">
        <f ref="D76:D92" si="22" t="shared">+E75*(1+K76)</f>
        <v>10.462262606820499</v>
      </c>
      <c r="E76">
        <v>10.414099999999999</v>
      </c>
      <c r="F76" s="25">
        <f si="19" t="shared"/>
        <v>-9.8665331354572561E-2</v>
      </c>
      <c r="G76" s="25"/>
      <c r="H76" s="25">
        <f si="14" t="shared"/>
        <v>-9.4496884032225559E-2</v>
      </c>
      <c r="I76">
        <v>9367.35</v>
      </c>
      <c r="J76">
        <v>9339.91</v>
      </c>
      <c r="K76" s="25">
        <f si="10" t="shared"/>
        <v>-2.9293236614411633E-3</v>
      </c>
      <c r="L76">
        <f si="20" t="shared"/>
        <v>4</v>
      </c>
    </row>
    <row r="77" spans="1:12">
      <c r="A77" s="1">
        <v>42510</v>
      </c>
      <c r="B77">
        <v>9.52</v>
      </c>
      <c r="C77" s="25">
        <f si="21" t="shared"/>
        <v>9.5440084835631822E-3</v>
      </c>
      <c r="D77" s="26">
        <f si="22" t="shared"/>
        <v>10.452121866377727</v>
      </c>
      <c r="E77">
        <v>10.455</v>
      </c>
      <c r="F77" s="25">
        <f si="19" t="shared"/>
        <v>-8.9180156746561323E-2</v>
      </c>
      <c r="G77" s="25"/>
      <c r="H77" s="25">
        <f si="14" t="shared"/>
        <v>-8.9430894308943132E-2</v>
      </c>
      <c r="I77">
        <v>9339.91</v>
      </c>
      <c r="J77">
        <v>9374.01</v>
      </c>
      <c r="K77" s="25">
        <f si="10" t="shared"/>
        <v>3.6509987783608366E-3</v>
      </c>
      <c r="L77">
        <f si="20" t="shared"/>
        <v>5</v>
      </c>
    </row>
    <row r="78" spans="1:12">
      <c r="A78" s="1">
        <v>42513</v>
      </c>
      <c r="B78">
        <v>9.5</v>
      </c>
      <c r="C78" s="25">
        <f si="21" t="shared"/>
        <v>-2.1008403361344463E-3</v>
      </c>
      <c r="D78" s="26">
        <f si="22" t="shared"/>
        <v>10.449099968956721</v>
      </c>
      <c r="E78">
        <v>10.457000000000001</v>
      </c>
      <c r="F78" s="25">
        <f si="19" t="shared"/>
        <v>-9.0830786553522058E-2</v>
      </c>
      <c r="G78" s="25"/>
      <c r="H78" s="25">
        <f si="14" t="shared"/>
        <v>-9.1517643683656891E-2</v>
      </c>
      <c r="I78">
        <v>9374.01</v>
      </c>
      <c r="J78">
        <v>9368.7199999999993</v>
      </c>
      <c r="K78" s="25">
        <f si="10" t="shared"/>
        <v>-5.6432625951974291E-4</v>
      </c>
      <c r="L78">
        <f si="20" t="shared"/>
        <v>1</v>
      </c>
    </row>
    <row r="79" spans="1:12">
      <c r="A79" s="1">
        <v>42514</v>
      </c>
      <c r="B79">
        <v>9.51</v>
      </c>
      <c r="C79" s="25">
        <f si="21" t="shared"/>
        <v>1.0526315789474161E-3</v>
      </c>
      <c r="D79" s="26">
        <f si="22" t="shared"/>
        <v>10.390320541119813</v>
      </c>
      <c r="E79">
        <v>10.388999999999999</v>
      </c>
      <c r="F79" s="25">
        <f si="19" t="shared"/>
        <v>-8.4725060948402375E-2</v>
      </c>
      <c r="G79" s="25"/>
      <c r="H79" s="25">
        <f si="14" t="shared"/>
        <v>-8.4608720762344714E-2</v>
      </c>
      <c r="I79">
        <v>9368.7199999999993</v>
      </c>
      <c r="J79">
        <v>9308.98</v>
      </c>
      <c r="K79" s="25">
        <f si="10" t="shared"/>
        <v>-6.3765380969865726E-3</v>
      </c>
      <c r="L79">
        <f si="20" t="shared"/>
        <v>2</v>
      </c>
    </row>
    <row r="80" spans="1:12">
      <c r="A80" s="1">
        <v>42515</v>
      </c>
      <c r="B80">
        <v>9.5500000000000007</v>
      </c>
      <c r="C80" s="25">
        <f si="21" t="shared"/>
        <v>4.206098843323014E-3</v>
      </c>
      <c r="D80" s="26">
        <f si="22" t="shared"/>
        <v>10.420650303255567</v>
      </c>
      <c r="E80">
        <v>10.381</v>
      </c>
      <c r="F80" s="25">
        <f si="19" t="shared"/>
        <v>-8.3550476977771848E-2</v>
      </c>
      <c r="G80" s="25"/>
      <c r="H80" s="25">
        <f si="14" t="shared"/>
        <v>-8.0050091513341637E-2</v>
      </c>
      <c r="I80">
        <v>9308.98</v>
      </c>
      <c r="J80">
        <v>9337.34</v>
      </c>
      <c r="K80" s="25">
        <f si="10" t="shared"/>
        <v>3.0465206714378468E-3</v>
      </c>
      <c r="L80">
        <f si="20" t="shared"/>
        <v>3</v>
      </c>
    </row>
    <row r="81" spans="1:12">
      <c r="A81" s="1">
        <v>42516</v>
      </c>
      <c r="B81">
        <v>9.57</v>
      </c>
      <c r="C81" s="25">
        <f si="21" t="shared"/>
        <v>2.0942408376962707E-3</v>
      </c>
      <c r="D81" s="26">
        <f si="22" t="shared"/>
        <v>10.399455427348689</v>
      </c>
      <c r="E81">
        <v>10.42</v>
      </c>
      <c r="F81" s="25">
        <f si="19" t="shared"/>
        <v>-7.9759505980223855E-2</v>
      </c>
      <c r="G81" s="25"/>
      <c r="H81" s="25">
        <f si="14" t="shared"/>
        <v>-8.1573896353166919E-2</v>
      </c>
      <c r="I81">
        <v>9337.34</v>
      </c>
      <c r="J81">
        <v>9353.94</v>
      </c>
      <c r="K81" s="25">
        <f si="10" t="shared"/>
        <v>1.7778082408910212E-3</v>
      </c>
      <c r="L81">
        <f si="20" t="shared"/>
        <v>4</v>
      </c>
    </row>
    <row r="82" spans="1:12">
      <c r="A82" s="1">
        <v>42517</v>
      </c>
      <c r="B82">
        <v>9.67</v>
      </c>
      <c r="C82" s="25">
        <f si="21" t="shared"/>
        <v>1.0449320794148287E-2</v>
      </c>
      <c r="D82" s="26">
        <f si="22" t="shared"/>
        <v>10.413973427240286</v>
      </c>
      <c r="E82">
        <v>10.423999999999999</v>
      </c>
      <c r="F82" s="25">
        <f si="19" t="shared"/>
        <v>-7.1439919876715052E-2</v>
      </c>
      <c r="G82" s="25"/>
      <c r="H82" s="25">
        <f si="14" t="shared"/>
        <v>-7.2333077513430544E-2</v>
      </c>
      <c r="I82">
        <v>9353.94</v>
      </c>
      <c r="J82">
        <v>9348.5300000000007</v>
      </c>
      <c r="K82" s="25">
        <f si="10" t="shared"/>
        <v>-5.7836590784199338E-4</v>
      </c>
      <c r="L82">
        <f si="20" t="shared"/>
        <v>5</v>
      </c>
    </row>
    <row r="83" spans="1:12">
      <c r="A83" s="1">
        <v>42520</v>
      </c>
      <c r="B83">
        <v>9.68</v>
      </c>
      <c r="C83" s="25">
        <f si="21" t="shared"/>
        <v>1.0341261633919352E-3</v>
      </c>
      <c r="D83" s="26">
        <f si="22" t="shared"/>
        <v>10.509601744873256</v>
      </c>
      <c r="E83">
        <v>10.465999999999999</v>
      </c>
      <c r="F83" s="25">
        <f si="19" t="shared"/>
        <v>-7.8937505436678324E-2</v>
      </c>
      <c r="G83" s="25"/>
      <c r="H83" s="25">
        <f si="14" t="shared"/>
        <v>-7.5100324861456125E-2</v>
      </c>
      <c r="I83">
        <v>9348.5300000000007</v>
      </c>
      <c r="J83">
        <v>9425.2999999999993</v>
      </c>
      <c r="K83" s="25">
        <f si="10" t="shared"/>
        <v>8.2119862694989276E-3</v>
      </c>
      <c r="L83">
        <f si="20" t="shared"/>
        <v>1</v>
      </c>
    </row>
    <row r="84" spans="1:12">
      <c r="A84" s="1">
        <v>42521</v>
      </c>
      <c r="B84">
        <v>10.02</v>
      </c>
      <c r="C84" s="25">
        <f si="21" t="shared"/>
        <v>3.512396694214881E-2</v>
      </c>
      <c r="D84" s="26">
        <f si="22" t="shared"/>
        <v>10.738773588108604</v>
      </c>
      <c r="E84">
        <v>10.763</v>
      </c>
      <c r="F84" s="25">
        <f si="19" t="shared"/>
        <v>-6.6932558193099956E-2</v>
      </c>
      <c r="G84" s="25"/>
      <c r="H84" s="25">
        <f si="14" t="shared"/>
        <v>-6.9032797547152303E-2</v>
      </c>
      <c r="I84">
        <v>9425.2999999999993</v>
      </c>
      <c r="J84">
        <v>9670.9500000000007</v>
      </c>
      <c r="K84" s="25">
        <f si="10" t="shared"/>
        <v>2.6062830891324662E-2</v>
      </c>
      <c r="L84">
        <f si="20" t="shared"/>
        <v>2</v>
      </c>
    </row>
    <row r="85" spans="1:12">
      <c r="A85" s="1">
        <v>42522</v>
      </c>
      <c r="B85">
        <v>9.9499999999999993</v>
      </c>
      <c r="C85" s="25">
        <f si="21" t="shared"/>
        <v>-6.98602794411185E-3</v>
      </c>
      <c r="D85" s="26">
        <f si="22" t="shared"/>
        <v>10.695757334077831</v>
      </c>
      <c r="E85">
        <v>10.68</v>
      </c>
      <c r="F85" s="25">
        <f si="19" t="shared"/>
        <v>-6.9724593666852241E-2</v>
      </c>
      <c r="G85" s="25"/>
      <c r="H85" s="25">
        <f si="14" t="shared"/>
        <v>-6.8352059925093633E-2</v>
      </c>
      <c r="I85">
        <v>9670.9500000000007</v>
      </c>
      <c r="J85">
        <v>9610.5300000000007</v>
      </c>
      <c r="K85" s="25">
        <f si="10" t="shared"/>
        <v>-6.2475765048934928E-3</v>
      </c>
      <c r="L85">
        <f si="20" t="shared"/>
        <v>3</v>
      </c>
    </row>
    <row r="86" spans="1:12">
      <c r="A86" s="1">
        <v>42523</v>
      </c>
      <c r="B86">
        <v>9.9700000000000006</v>
      </c>
      <c r="C86" s="25">
        <f si="21" t="shared"/>
        <v>2.0100502512563345E-3</v>
      </c>
      <c r="D86" s="26">
        <f si="22" t="shared"/>
        <v>10.664931028777808</v>
      </c>
      <c r="E86">
        <v>10.695</v>
      </c>
      <c r="F86" s="25">
        <f si="19" t="shared"/>
        <v>-6.5160386588777208E-2</v>
      </c>
      <c r="G86" s="25"/>
      <c r="H86" s="25">
        <f si="14" t="shared"/>
        <v>-6.7788686302010293E-2</v>
      </c>
      <c r="I86">
        <v>9610.5300000000007</v>
      </c>
      <c r="J86">
        <v>9596.9699999999993</v>
      </c>
      <c r="K86" s="25">
        <f si="10" t="shared"/>
        <v>-1.4109523616284703E-3</v>
      </c>
      <c r="L86">
        <f si="20" t="shared"/>
        <v>4</v>
      </c>
    </row>
    <row r="87" spans="1:12">
      <c r="A87" s="1">
        <v>42524</v>
      </c>
      <c r="B87">
        <v>9.98</v>
      </c>
      <c r="C87" s="25">
        <f si="21" t="shared"/>
        <v>1.0030090270811698E-3</v>
      </c>
      <c r="D87" s="26">
        <f si="22" t="shared"/>
        <v>10.760226665291235</v>
      </c>
      <c r="E87">
        <v>10.593999999999999</v>
      </c>
      <c r="F87" s="25">
        <f si="19" t="shared"/>
        <v>-7.2510244399216606E-2</v>
      </c>
      <c r="G87" s="25"/>
      <c r="H87" s="25">
        <f si="14" t="shared"/>
        <v>-5.7957334340192457E-2</v>
      </c>
      <c r="I87">
        <v>9596.9699999999993</v>
      </c>
      <c r="J87">
        <v>9655.5</v>
      </c>
      <c r="K87" s="25">
        <f si="10" t="shared"/>
        <v>6.0987999337291932E-3</v>
      </c>
      <c r="L87">
        <f si="20" t="shared"/>
        <v>5</v>
      </c>
    </row>
    <row r="88" spans="1:12">
      <c r="A88" s="1">
        <v>42527</v>
      </c>
      <c r="B88">
        <v>9.9600000000000009</v>
      </c>
      <c r="C88" s="25">
        <f si="21" t="shared"/>
        <v>-2.0040080160320661E-3</v>
      </c>
      <c r="D88" s="26">
        <f si="22" t="shared"/>
        <v>10.527290331935166</v>
      </c>
      <c r="E88">
        <v>10.592000000000001</v>
      </c>
      <c r="F88" s="25">
        <f si="19" t="shared"/>
        <v>-5.3887592537868567E-2</v>
      </c>
      <c r="G88" s="25"/>
      <c r="H88" s="25">
        <f si="14" t="shared"/>
        <v>-5.9667673716012004E-2</v>
      </c>
      <c r="I88">
        <v>9655.5</v>
      </c>
      <c r="J88">
        <v>9594.7000000000007</v>
      </c>
      <c r="K88" s="25">
        <f si="10" t="shared"/>
        <v>-6.2969292113302933E-3</v>
      </c>
      <c r="L88">
        <f si="20" t="shared"/>
        <v>1</v>
      </c>
    </row>
    <row r="89" spans="1:12">
      <c r="A89" s="1">
        <v>42528</v>
      </c>
      <c r="B89">
        <v>9.99</v>
      </c>
      <c r="C89" s="25">
        <f si="21" t="shared"/>
        <v>3.0120481927711218E-3</v>
      </c>
      <c r="D89" s="26">
        <f si="22" t="shared"/>
        <v>10.597089176316089</v>
      </c>
      <c r="E89">
        <v>10.577999999999999</v>
      </c>
      <c r="F89" s="25">
        <f si="19" t="shared"/>
        <v>-5.728829551353587E-2</v>
      </c>
      <c r="G89" s="25"/>
      <c r="H89" s="25">
        <f si="14" t="shared"/>
        <v>-5.5587067498581888E-2</v>
      </c>
      <c r="I89">
        <v>9594.7000000000007</v>
      </c>
      <c r="J89">
        <v>9599.31</v>
      </c>
      <c r="K89" s="25">
        <f si="10" t="shared"/>
        <v>4.8047359479697072E-4</v>
      </c>
      <c r="L89">
        <f si="20" t="shared"/>
        <v>2</v>
      </c>
    </row>
    <row r="90" spans="1:12">
      <c r="A90" s="1">
        <v>42529</v>
      </c>
      <c r="B90">
        <v>9.92</v>
      </c>
      <c r="C90" s="25">
        <f si="21" t="shared"/>
        <v>-7.0070070070070711E-3</v>
      </c>
      <c r="D90" s="26">
        <f si="22" t="shared"/>
        <v>10.550076480497035</v>
      </c>
      <c r="E90">
        <v>10.554</v>
      </c>
      <c r="F90" s="25">
        <f si="19" t="shared"/>
        <v>-5.972245619847405E-2</v>
      </c>
      <c r="G90" s="25"/>
      <c r="H90" s="25">
        <f si="14" t="shared"/>
        <v>-6.0072010612090221E-2</v>
      </c>
      <c r="I90">
        <v>9599.31</v>
      </c>
      <c r="J90">
        <v>9573.9699999999993</v>
      </c>
      <c r="K90" s="25">
        <f si="10" t="shared"/>
        <v>-2.6397730670225661E-3</v>
      </c>
      <c r="L90">
        <f si="20" t="shared"/>
        <v>3</v>
      </c>
    </row>
    <row r="91" spans="1:12">
      <c r="A91" s="1">
        <v>42530</v>
      </c>
      <c r="B91">
        <v>9.92</v>
      </c>
      <c r="C91" s="25">
        <f si="21" t="shared"/>
        <v>0</v>
      </c>
      <c r="D91" s="26">
        <f si="22" t="shared"/>
        <v>10.554</v>
      </c>
      <c r="E91">
        <v>10.554</v>
      </c>
      <c r="F91" s="25">
        <f si="19" t="shared"/>
        <v>-6.0072010612090221E-2</v>
      </c>
      <c r="G91" s="25"/>
      <c r="H91" s="25">
        <f si="14" t="shared"/>
        <v>-6.0072010612090221E-2</v>
      </c>
      <c r="I91">
        <v>9573.9699999999993</v>
      </c>
      <c r="J91">
        <v>9573.9699999999993</v>
      </c>
      <c r="K91" s="25">
        <f ref="K91:K117" si="23" t="shared">+J91/I91-1</f>
        <v>0</v>
      </c>
      <c r="L91">
        <f si="20" t="shared"/>
        <v>4</v>
      </c>
    </row>
    <row r="92" spans="1:12">
      <c r="A92" s="1">
        <v>42531</v>
      </c>
      <c r="B92">
        <v>9.81</v>
      </c>
      <c r="C92" s="25">
        <f si="21" t="shared"/>
        <v>-1.1088709677419262E-2</v>
      </c>
      <c r="D92" s="26">
        <f si="22" t="shared"/>
        <v>10.554</v>
      </c>
      <c r="E92">
        <v>10.535</v>
      </c>
      <c r="F92" s="25">
        <f si="19" t="shared"/>
        <v>-7.0494599204093178E-2</v>
      </c>
      <c r="G92" s="25"/>
      <c r="H92" s="25">
        <f si="14" t="shared"/>
        <v>-6.8818224964404373E-2</v>
      </c>
      <c r="I92">
        <v>9573.9699999999993</v>
      </c>
      <c r="J92">
        <v>9573.9699999999993</v>
      </c>
      <c r="K92" s="25">
        <f si="23" t="shared"/>
        <v>0</v>
      </c>
      <c r="L92">
        <f si="20" t="shared"/>
        <v>5</v>
      </c>
    </row>
    <row r="93" spans="1:12">
      <c r="A93" s="1">
        <v>42534</v>
      </c>
      <c r="B93">
        <v>9.5500000000000007</v>
      </c>
      <c r="C93" s="25">
        <f ref="C93:C99" si="24" t="shared">B93/B92-1</f>
        <v>-2.6503567787971472E-2</v>
      </c>
      <c r="D93" s="26">
        <f ref="D93:D99" si="25" t="shared">+E92*(1+K93)</f>
        <v>10.330626521704163</v>
      </c>
      <c r="E93">
        <v>10.287000000000001</v>
      </c>
      <c r="F93" s="25">
        <f si="19" t="shared"/>
        <v>-7.5564296130936737E-2</v>
      </c>
      <c r="G93" s="25"/>
      <c r="H93" s="25">
        <f si="14" t="shared"/>
        <v>-7.1643822299990334E-2</v>
      </c>
      <c r="I93">
        <v>9573.9699999999993</v>
      </c>
      <c r="J93">
        <v>9388.24</v>
      </c>
      <c r="K93" s="25">
        <f si="23" t="shared"/>
        <v>-1.9399475870511385E-2</v>
      </c>
      <c r="L93">
        <f si="20" t="shared"/>
        <v>1</v>
      </c>
    </row>
    <row r="94" spans="1:12">
      <c r="A94" s="1">
        <v>42535</v>
      </c>
      <c r="B94">
        <v>9.6199999999999992</v>
      </c>
      <c r="C94" s="25">
        <f si="24" t="shared"/>
        <v>7.3298429319370584E-3</v>
      </c>
      <c r="D94" s="26">
        <f si="25" t="shared"/>
        <v>10.342257791662762</v>
      </c>
      <c r="E94">
        <v>10.336</v>
      </c>
      <c r="F94" s="25">
        <f si="19" t="shared"/>
        <v>-6.983560129829669E-2</v>
      </c>
      <c r="G94" s="25"/>
      <c r="H94" s="25">
        <f si="14" t="shared"/>
        <v>-6.927244582043357E-2</v>
      </c>
      <c r="I94">
        <v>9388.24</v>
      </c>
      <c r="J94">
        <v>9438.67</v>
      </c>
      <c r="K94" s="25">
        <f si="23" t="shared"/>
        <v>5.3716138488151266E-3</v>
      </c>
      <c r="L94">
        <f si="20" t="shared"/>
        <v>2</v>
      </c>
    </row>
    <row r="95" spans="1:12">
      <c r="A95" s="1">
        <v>42536</v>
      </c>
      <c r="B95">
        <v>9.66</v>
      </c>
      <c r="C95" s="25">
        <f si="24" t="shared"/>
        <v>4.1580041580042693E-3</v>
      </c>
      <c r="D95" s="26">
        <f si="25" t="shared"/>
        <v>10.379299049548294</v>
      </c>
      <c r="E95">
        <v>10.342000000000001</v>
      </c>
      <c r="F95" s="25">
        <f si="19" t="shared"/>
        <v>-6.930131274901441E-2</v>
      </c>
      <c r="G95" s="25"/>
      <c r="H95" s="25">
        <f si="14" t="shared"/>
        <v>-6.5944691549023382E-2</v>
      </c>
      <c r="I95">
        <v>9438.67</v>
      </c>
      <c r="J95">
        <v>9478.2099999999991</v>
      </c>
      <c r="K95" s="25">
        <f si="23" t="shared"/>
        <v>4.1891495306012327E-3</v>
      </c>
      <c r="L95">
        <f si="20" t="shared"/>
        <v>3</v>
      </c>
    </row>
    <row r="96" spans="1:12">
      <c r="A96" s="1">
        <v>42537</v>
      </c>
      <c r="B96">
        <v>9.61</v>
      </c>
      <c r="C96" s="25">
        <f si="24" t="shared"/>
        <v>-5.1759834368531044E-3</v>
      </c>
      <c r="D96" s="26">
        <f si="25" t="shared"/>
        <v>10.286657668483819</v>
      </c>
      <c r="E96">
        <v>10.319000000000001</v>
      </c>
      <c r="F96" s="25">
        <f si="19" t="shared"/>
        <v>-6.5780129007010579E-2</v>
      </c>
      <c r="G96" s="25"/>
      <c r="H96" s="25">
        <f si="14" t="shared"/>
        <v>-6.8708208159705575E-2</v>
      </c>
      <c r="I96">
        <v>9478.2099999999991</v>
      </c>
      <c r="J96">
        <v>9427.49</v>
      </c>
      <c r="K96" s="25">
        <f si="23" t="shared"/>
        <v>-5.351221380408222E-3</v>
      </c>
      <c r="L96">
        <f si="20" t="shared"/>
        <v>4</v>
      </c>
    </row>
    <row r="97" spans="1:12">
      <c r="A97" s="1">
        <v>42538</v>
      </c>
      <c r="B97">
        <v>9.6300000000000008</v>
      </c>
      <c r="C97" s="25">
        <f si="24" t="shared"/>
        <v>2.0811654526535772E-3</v>
      </c>
      <c r="D97" s="26">
        <f si="25" t="shared"/>
        <v>10.107475325882074</v>
      </c>
      <c r="E97">
        <v>10.367000000000001</v>
      </c>
      <c r="F97" s="25">
        <f si="19" t="shared"/>
        <v>-4.7239821071777377E-2</v>
      </c>
      <c r="G97" s="25"/>
      <c r="H97" s="25">
        <f si="14" t="shared"/>
        <v>-7.1090961705411404E-2</v>
      </c>
      <c r="I97">
        <v>9427.49</v>
      </c>
      <c r="J97">
        <v>9234.24</v>
      </c>
      <c r="K97" s="25">
        <f si="23" t="shared"/>
        <v>-2.0498563244299439E-2</v>
      </c>
      <c r="L97">
        <f si="20" t="shared"/>
        <v>5</v>
      </c>
    </row>
    <row r="98" spans="1:12">
      <c r="A98" s="1">
        <v>42541</v>
      </c>
      <c r="B98">
        <v>9.7100000000000009</v>
      </c>
      <c r="C98" s="25">
        <f si="24" t="shared"/>
        <v>8.3073727933540287E-3</v>
      </c>
      <c r="D98" s="26">
        <f si="25" t="shared"/>
        <v>10.384210524092943</v>
      </c>
      <c r="E98">
        <v>10.387</v>
      </c>
      <c r="F98" s="25">
        <f si="19" t="shared"/>
        <v>-6.4926507655894583E-2</v>
      </c>
      <c r="G98" s="25"/>
      <c r="H98" s="25">
        <f si="14" t="shared"/>
        <v>-6.5177625878501955E-2</v>
      </c>
      <c r="I98">
        <v>9234.24</v>
      </c>
      <c r="J98">
        <v>9249.57</v>
      </c>
      <c r="K98" s="25">
        <f si="23" t="shared"/>
        <v>1.6601257927020274E-3</v>
      </c>
      <c r="L98">
        <f si="20" t="shared"/>
        <v>1</v>
      </c>
    </row>
    <row r="99" spans="1:12">
      <c r="A99" s="1">
        <v>42542</v>
      </c>
      <c r="B99">
        <v>9.7799999999999994</v>
      </c>
      <c r="C99" s="25">
        <f si="24" t="shared"/>
        <v>7.2090628218330899E-3</v>
      </c>
      <c r="D99" s="26">
        <f si="25" t="shared"/>
        <v>10.386034244835166</v>
      </c>
      <c r="E99">
        <v>10.395</v>
      </c>
      <c r="F99" s="25">
        <f si="19" t="shared"/>
        <v>-5.8350880668099014E-2</v>
      </c>
      <c r="G99" s="25"/>
      <c r="H99" s="25">
        <f si="14" t="shared"/>
        <v>-5.9163059163059195E-2</v>
      </c>
      <c r="I99">
        <v>9249.57</v>
      </c>
      <c r="J99">
        <v>9248.7099999999991</v>
      </c>
      <c r="K99" s="25">
        <f si="23" t="shared"/>
        <v>-9.2977295160778795E-5</v>
      </c>
      <c r="L99">
        <f si="20" t="shared"/>
        <v>2</v>
      </c>
    </row>
    <row r="100" spans="1:12">
      <c r="A100" s="1">
        <v>42543</v>
      </c>
      <c r="B100">
        <v>9.8699999999999992</v>
      </c>
      <c r="C100" s="25">
        <f ref="C100:C128" si="26" t="shared">B100/B99-1</f>
        <v>9.2024539877300082E-3</v>
      </c>
      <c r="D100" s="26">
        <f ref="D100:D108" si="27" t="shared">+E99*(1+K100)</f>
        <v>10.455085860622724</v>
      </c>
      <c r="E100">
        <v>10.411</v>
      </c>
      <c r="F100" s="25">
        <f si="19" t="shared"/>
        <v>-5.5961841769884391E-2</v>
      </c>
      <c r="G100" s="25"/>
      <c r="H100" s="25">
        <f si="14" t="shared"/>
        <v>-5.1964268562097793E-2</v>
      </c>
      <c r="I100">
        <v>9248.7099999999991</v>
      </c>
      <c r="J100">
        <v>9302.17</v>
      </c>
      <c r="K100" s="25">
        <f si="23" t="shared"/>
        <v>5.7802655721717056E-3</v>
      </c>
      <c r="L100">
        <f si="20" t="shared"/>
        <v>3</v>
      </c>
    </row>
    <row r="101" spans="1:12">
      <c r="A101" s="1">
        <v>42544</v>
      </c>
      <c r="B101">
        <v>9.8000000000000007</v>
      </c>
      <c r="C101" s="25">
        <f si="26" t="shared"/>
        <v>-7.0921985815601829E-3</v>
      </c>
      <c r="D101" s="26">
        <f si="27" t="shared"/>
        <v>10.356282252420671</v>
      </c>
      <c r="E101">
        <v>10.411</v>
      </c>
      <c r="F101" s="25">
        <f si="19" t="shared"/>
        <v>-5.3714473868327173E-2</v>
      </c>
      <c r="G101" s="25"/>
      <c r="H101" s="25">
        <f si="14" t="shared"/>
        <v>-5.8687926231870025E-2</v>
      </c>
      <c r="I101">
        <v>9302.17</v>
      </c>
      <c r="J101">
        <v>9253.2800000000007</v>
      </c>
      <c r="K101" s="25">
        <f si="23" t="shared"/>
        <v>-5.2557629026345198E-3</v>
      </c>
      <c r="L101">
        <f si="20" t="shared"/>
        <v>4</v>
      </c>
    </row>
    <row r="102" spans="1:12">
      <c r="A102" s="1">
        <v>42545</v>
      </c>
      <c r="B102">
        <v>9.6300000000000008</v>
      </c>
      <c r="C102" s="25">
        <f si="26" t="shared"/>
        <v>-1.734693877551019E-2</v>
      </c>
      <c r="D102" s="26">
        <f si="27" t="shared"/>
        <v>10.26960685400204</v>
      </c>
      <c r="E102">
        <v>10.281000000000001</v>
      </c>
      <c r="F102" s="25">
        <f si="19" t="shared"/>
        <v>-6.2281532593702615E-2</v>
      </c>
      <c r="G102" s="25"/>
      <c r="H102" s="25">
        <f si="14" t="shared"/>
        <v>-6.3320688648964119E-2</v>
      </c>
      <c r="I102">
        <v>9253.2800000000007</v>
      </c>
      <c r="J102">
        <v>9127.61</v>
      </c>
      <c r="K102" s="25">
        <f si="23" t="shared"/>
        <v>-1.3581130150606024E-2</v>
      </c>
      <c r="L102">
        <f si="20" t="shared"/>
        <v>5</v>
      </c>
    </row>
    <row r="103" spans="1:12">
      <c r="A103" s="1">
        <v>42548</v>
      </c>
      <c r="B103">
        <v>9.65</v>
      </c>
      <c r="C103" s="25">
        <f si="26" t="shared"/>
        <v>2.0768431983384517E-3</v>
      </c>
      <c r="D103" s="26">
        <f si="27" t="shared"/>
        <v>10.374443054644097</v>
      </c>
      <c r="E103">
        <v>10.268000000000001</v>
      </c>
      <c r="F103" s="25">
        <f si="19" t="shared"/>
        <v>-6.9829585147686668E-2</v>
      </c>
      <c r="G103" s="25"/>
      <c r="H103" s="25">
        <f si="14" t="shared"/>
        <v>-6.0186988702765953E-2</v>
      </c>
      <c r="I103">
        <v>9127.61</v>
      </c>
      <c r="J103">
        <v>9210.57</v>
      </c>
      <c r="K103" s="25">
        <f si="23" t="shared"/>
        <v>9.0889071728523785E-3</v>
      </c>
      <c r="L103">
        <f si="20" t="shared"/>
        <v>1</v>
      </c>
    </row>
    <row r="104" spans="1:12">
      <c r="A104" s="1">
        <v>42549</v>
      </c>
      <c r="B104">
        <v>9.65</v>
      </c>
      <c r="C104" s="25">
        <f si="26" t="shared"/>
        <v>0</v>
      </c>
      <c r="D104" s="26">
        <f si="27" t="shared"/>
        <v>10.296059670574136</v>
      </c>
      <c r="E104">
        <v>10.269</v>
      </c>
      <c r="F104" s="25">
        <f si="19" t="shared"/>
        <v>-6.2748244595022817E-2</v>
      </c>
      <c r="G104" s="25"/>
      <c r="H104" s="25">
        <f si="14" t="shared"/>
        <v>-6.0278508131268893E-2</v>
      </c>
      <c r="I104">
        <v>9210.57</v>
      </c>
      <c r="J104">
        <v>9235.74</v>
      </c>
      <c r="K104" s="25">
        <f si="23" t="shared"/>
        <v>2.7327298961954405E-3</v>
      </c>
      <c r="L104">
        <f si="20" t="shared"/>
        <v>2</v>
      </c>
    </row>
    <row r="105" spans="1:12">
      <c r="A105" s="1">
        <v>42550</v>
      </c>
      <c r="B105">
        <v>9.77</v>
      </c>
      <c r="C105" s="25">
        <f si="26" t="shared"/>
        <v>1.2435233160621673E-2</v>
      </c>
      <c r="D105" s="26">
        <f si="27" t="shared"/>
        <v>10.367156435759345</v>
      </c>
      <c r="E105">
        <v>10.382999999999999</v>
      </c>
      <c r="F105" s="25">
        <f si="19" t="shared"/>
        <v>-5.7600793376627268E-2</v>
      </c>
      <c r="G105" s="25"/>
      <c r="H105" s="25">
        <f si="14" t="shared"/>
        <v>-5.903881344505435E-2</v>
      </c>
      <c r="I105">
        <v>9235.74</v>
      </c>
      <c r="J105">
        <v>9324.02</v>
      </c>
      <c r="K105" s="25">
        <f si="23" t="shared"/>
        <v>9.5585194039677912E-3</v>
      </c>
      <c r="L105">
        <f si="20" t="shared"/>
        <v>3</v>
      </c>
    </row>
    <row r="106" spans="1:12">
      <c r="A106" s="1">
        <v>42551</v>
      </c>
      <c r="B106">
        <v>9.85</v>
      </c>
      <c r="C106" s="25">
        <f si="26" t="shared"/>
        <v>8.1883316274309337E-3</v>
      </c>
      <c r="D106" s="26">
        <f si="27" t="shared"/>
        <v>10.374414333088087</v>
      </c>
      <c r="E106">
        <v>10.398999999999999</v>
      </c>
      <c r="F106" s="25">
        <f si="19" t="shared"/>
        <v>-5.0548813287273786E-2</v>
      </c>
      <c r="G106" s="25"/>
      <c r="H106" s="25">
        <f si="14" t="shared"/>
        <v>-5.279353784017693E-2</v>
      </c>
      <c r="I106">
        <v>9324.02</v>
      </c>
      <c r="J106">
        <v>9316.31</v>
      </c>
      <c r="K106" s="25">
        <f si="23" t="shared"/>
        <v>-8.2689655320355993E-4</v>
      </c>
      <c r="L106">
        <f ref="L106:L112" si="28" t="shared">WEEKDAY(A106,2)</f>
        <v>4</v>
      </c>
    </row>
    <row r="107" spans="1:12">
      <c r="A107" s="1">
        <v>42552</v>
      </c>
      <c r="B107">
        <v>9.85</v>
      </c>
      <c r="C107" s="25">
        <f si="26" t="shared"/>
        <v>0</v>
      </c>
      <c r="D107" s="26">
        <f si="27" t="shared"/>
        <v>10.429372195643984</v>
      </c>
      <c r="E107">
        <v>10.398999999999999</v>
      </c>
      <c r="F107" s="25">
        <f ref="F107:F108" si="29" t="shared">+B107/D107-1</f>
        <v>-5.5551972331179145E-2</v>
      </c>
      <c r="G107" s="25"/>
      <c r="H107" s="25">
        <f ref="H107" si="30" t="shared">+B107/E107-1</f>
        <v>-5.279353784017693E-2</v>
      </c>
      <c r="I107">
        <v>9316.31</v>
      </c>
      <c r="J107">
        <v>9343.52</v>
      </c>
      <c r="K107" s="25">
        <f si="23" t="shared"/>
        <v>2.9206842623314966E-3</v>
      </c>
      <c r="L107">
        <f si="28" t="shared"/>
        <v>5</v>
      </c>
    </row>
    <row r="108" spans="1:12">
      <c r="A108" s="1">
        <v>42555</v>
      </c>
      <c r="B108">
        <v>10.039999999999999</v>
      </c>
      <c r="C108" s="25">
        <f si="26" t="shared"/>
        <v>1.9289340101522834E-2</v>
      </c>
      <c r="D108" s="26">
        <f si="27" t="shared"/>
        <v>10.557352496703595</v>
      </c>
      <c r="E108">
        <v>10.58</v>
      </c>
      <c r="F108" s="25">
        <f si="29" t="shared"/>
        <v>-4.9003999522146624E-2</v>
      </c>
      <c r="G108" s="25"/>
      <c r="H108" s="25">
        <f si="14" t="shared"/>
        <v>-5.1039697542533125E-2</v>
      </c>
      <c r="I108">
        <v>9343.52</v>
      </c>
      <c r="J108">
        <v>9485.7999999999993</v>
      </c>
      <c r="K108" s="25">
        <f si="23" t="shared"/>
        <v>1.5227665804750101E-2</v>
      </c>
      <c r="L108">
        <f si="28" t="shared"/>
        <v>1</v>
      </c>
    </row>
    <row r="109" spans="1:12">
      <c r="A109" s="1">
        <v>42556</v>
      </c>
      <c r="B109">
        <v>9.9700000000000006</v>
      </c>
      <c r="C109" s="25">
        <f si="26" t="shared"/>
        <v>-6.9721115537847433E-3</v>
      </c>
      <c r="D109" s="26">
        <f ref="D109:D128" si="31" t="shared">+E108*(1+K109)</f>
        <v>10.587517468215648</v>
      </c>
      <c r="E109">
        <v>10.574999999999999</v>
      </c>
      <c r="F109" s="25">
        <f ref="F109:F123" si="32" t="shared">+B109/D109-1</f>
        <v>-5.8325048347685926E-2</v>
      </c>
      <c r="G109" s="25"/>
      <c r="H109" s="25">
        <f si="14" t="shared"/>
        <v>-5.7210401891252816E-2</v>
      </c>
      <c r="I109">
        <f>+J109-6.74</f>
        <v>9485.8000000000011</v>
      </c>
      <c r="J109">
        <v>9492.5400000000009</v>
      </c>
      <c r="K109" s="25">
        <f si="23" t="shared"/>
        <v>7.1053574817092624E-4</v>
      </c>
      <c r="L109">
        <f si="28" t="shared"/>
        <v>2</v>
      </c>
    </row>
    <row r="110" spans="1:12">
      <c r="A110" s="1">
        <v>42557</v>
      </c>
      <c r="B110">
        <v>9.94</v>
      </c>
      <c r="C110" s="25">
        <f si="26" t="shared"/>
        <v>-3.0090270812438424E-3</v>
      </c>
      <c r="D110" s="26">
        <f si="31" t="shared"/>
        <v>10.576871574942004</v>
      </c>
      <c r="E110">
        <v>10.6</v>
      </c>
      <c r="F110" s="25">
        <f si="32" t="shared"/>
        <v>-6.0213605736769704E-2</v>
      </c>
      <c r="G110" s="25"/>
      <c r="H110" s="25">
        <f si="14" t="shared"/>
        <v>-6.2264150943396213E-2</v>
      </c>
      <c r="I110">
        <v>9492.5400000000009</v>
      </c>
      <c r="J110">
        <v>9494.2199999999993</v>
      </c>
      <c r="K110" s="25">
        <f si="23" t="shared"/>
        <v>1.769810819862716E-4</v>
      </c>
      <c r="L110">
        <f si="28" t="shared"/>
        <v>3</v>
      </c>
    </row>
    <row r="111" spans="1:12">
      <c r="A111" s="1">
        <v>42558</v>
      </c>
      <c r="B111">
        <v>9.9499999999999993</v>
      </c>
      <c r="C111" s="25">
        <f si="26" t="shared"/>
        <v>1.006036217303885E-3</v>
      </c>
      <c r="D111" s="26">
        <f si="31" t="shared"/>
        <v>10.579468139562808</v>
      </c>
      <c r="E111">
        <v>10.599</v>
      </c>
      <c r="F111" s="25">
        <f si="32" t="shared"/>
        <v>-5.9499034474980839E-2</v>
      </c>
      <c r="G111" s="25"/>
      <c r="H111" s="25">
        <f si="14" t="shared"/>
        <v>-6.1232191716199758E-2</v>
      </c>
      <c r="I111">
        <v>9494.2199999999993</v>
      </c>
      <c r="J111">
        <v>9475.83</v>
      </c>
      <c r="K111" s="25">
        <f si="23" t="shared"/>
        <v>-1.9369679657728067E-3</v>
      </c>
      <c r="L111">
        <f si="28" t="shared"/>
        <v>4</v>
      </c>
    </row>
    <row r="112" spans="1:12">
      <c r="A112" s="1">
        <v>42559</v>
      </c>
      <c r="B112">
        <v>9.8800000000000008</v>
      </c>
      <c r="C112" s="25">
        <f si="26" t="shared"/>
        <v>-7.0351758793968378E-3</v>
      </c>
      <c r="D112" s="26">
        <f si="31" t="shared"/>
        <v>10.514260168238559</v>
      </c>
      <c r="E112">
        <v>10.535</v>
      </c>
      <c r="F112" s="25">
        <f si="32" t="shared"/>
        <v>-6.0323803871101589E-2</v>
      </c>
      <c r="G112" s="25"/>
      <c r="H112" s="25">
        <f si="14" t="shared"/>
        <v>-6.217370669197908E-2</v>
      </c>
      <c r="I112">
        <v>9475.83</v>
      </c>
      <c r="J112">
        <v>9400.07</v>
      </c>
      <c r="K112" s="25">
        <f si="23" t="shared"/>
        <v>-7.9950780037211233E-3</v>
      </c>
      <c r="L112">
        <f si="28" t="shared"/>
        <v>5</v>
      </c>
    </row>
    <row r="113" spans="1:12">
      <c r="A113" s="1">
        <v>42562</v>
      </c>
      <c r="B113">
        <v>9.94</v>
      </c>
      <c r="C113" s="25">
        <f si="26" t="shared"/>
        <v>6.0728744939269053E-3</v>
      </c>
      <c r="D113" s="26">
        <f si="31" t="shared"/>
        <v>10.570224743007232</v>
      </c>
      <c r="E113">
        <v>10.576000000000001</v>
      </c>
      <c r="F113" s="25">
        <f si="32" t="shared"/>
        <v>-5.9622643636234929E-2</v>
      </c>
      <c r="G113" s="25"/>
      <c r="H113" s="25">
        <f si="14" t="shared"/>
        <v>-6.0136157337367768E-2</v>
      </c>
      <c r="I113">
        <v>9400.07</v>
      </c>
      <c r="J113">
        <v>9431.5</v>
      </c>
      <c r="K113" s="25">
        <f si="23" t="shared"/>
        <v>3.3435921221862674E-3</v>
      </c>
      <c r="L113">
        <f ref="L113:L124" si="33" t="shared">WEEKDAY(A113,2)</f>
        <v>1</v>
      </c>
    </row>
    <row r="114" spans="1:12">
      <c r="A114" s="1">
        <v>42563</v>
      </c>
      <c r="B114">
        <v>10.18</v>
      </c>
      <c r="C114" s="25">
        <f si="26" t="shared"/>
        <v>2.4144869215291687E-2</v>
      </c>
      <c r="D114" s="26">
        <f si="31" t="shared"/>
        <v>10.775734625457245</v>
      </c>
      <c r="E114">
        <v>10.763</v>
      </c>
      <c r="F114" s="25">
        <f si="32" t="shared"/>
        <v>-5.5284827082679455E-2</v>
      </c>
      <c r="G114" s="25"/>
      <c r="H114" s="25">
        <f si="14" t="shared"/>
        <v>-5.4167053795410203E-2</v>
      </c>
      <c r="I114">
        <v>9431.5</v>
      </c>
      <c r="J114">
        <v>9609.6200000000008</v>
      </c>
      <c r="K114" s="25">
        <f si="23" t="shared"/>
        <v>1.8885649154429363E-2</v>
      </c>
      <c r="L114">
        <f si="33" t="shared"/>
        <v>2</v>
      </c>
    </row>
    <row r="115" spans="1:12">
      <c r="A115" s="1">
        <v>42564</v>
      </c>
      <c r="B115">
        <v>10.14</v>
      </c>
      <c r="C115" s="25">
        <f si="26" t="shared"/>
        <v>-3.9292730844793233E-3</v>
      </c>
      <c r="D115" s="26">
        <f si="31" t="shared"/>
        <v>10.743993201604225</v>
      </c>
      <c r="E115">
        <v>10.798999999999999</v>
      </c>
      <c r="F115" s="25">
        <f si="32" t="shared"/>
        <v>-5.6216826488129201E-2</v>
      </c>
      <c r="G115" s="25"/>
      <c r="H115" s="25">
        <f si="14" t="shared"/>
        <v>-6.1024168904528109E-2</v>
      </c>
      <c r="I115">
        <v>9609.6200000000008</v>
      </c>
      <c r="J115">
        <v>9592.65</v>
      </c>
      <c r="K115" s="25">
        <f si="23" t="shared"/>
        <v>-1.7659387155788409E-3</v>
      </c>
      <c r="L115">
        <f si="33" t="shared"/>
        <v>3</v>
      </c>
    </row>
    <row r="116" spans="1:12">
      <c r="A116" s="1">
        <v>42565</v>
      </c>
      <c r="B116">
        <v>10.14</v>
      </c>
      <c r="C116" s="25">
        <f si="26" t="shared"/>
        <v>0</v>
      </c>
      <c r="D116" s="26">
        <f si="31" t="shared"/>
        <v>10.776541133054996</v>
      </c>
      <c r="E116">
        <v>10.781000000000001</v>
      </c>
      <c r="F116" s="25">
        <f si="32" t="shared"/>
        <v>-5.9067294895068567E-2</v>
      </c>
      <c r="G116" s="25"/>
      <c r="H116" s="25">
        <f si="14" t="shared"/>
        <v>-5.9456451164084934E-2</v>
      </c>
      <c r="I116">
        <v>9592.65</v>
      </c>
      <c r="J116">
        <v>9572.7000000000007</v>
      </c>
      <c r="K116" s="25">
        <f si="23" t="shared"/>
        <v>-2.0797172835450572E-3</v>
      </c>
      <c r="L116">
        <f si="33" t="shared"/>
        <v>4</v>
      </c>
    </row>
    <row r="117" spans="1:12">
      <c r="A117" s="1">
        <v>42566</v>
      </c>
      <c r="B117">
        <v>10.220000000000001</v>
      </c>
      <c r="C117" s="25">
        <f si="26" t="shared"/>
        <v>7.8895463510848529E-3</v>
      </c>
      <c r="D117" s="26">
        <f si="31" t="shared"/>
        <v>10.805596721927984</v>
      </c>
      <c r="E117">
        <v>10.818</v>
      </c>
      <c r="F117" s="25">
        <f si="32" t="shared"/>
        <v>-5.4193834639379213E-2</v>
      </c>
      <c r="G117" s="25"/>
      <c r="H117" s="25">
        <f si="14" t="shared"/>
        <v>-5.5278239970419585E-2</v>
      </c>
      <c r="I117">
        <v>9572.7000000000007</v>
      </c>
      <c r="J117">
        <v>9594.5400000000009</v>
      </c>
      <c r="K117" s="25">
        <f si="23" t="shared"/>
        <v>2.2814879814472278E-3</v>
      </c>
      <c r="L117">
        <f si="33" t="shared"/>
        <v>5</v>
      </c>
    </row>
    <row r="118" spans="1:12">
      <c r="A118" s="1">
        <v>42569</v>
      </c>
      <c r="B118">
        <v>10.220000000000001</v>
      </c>
      <c r="C118" s="25">
        <f si="26" t="shared"/>
        <v>0</v>
      </c>
      <c r="D118" s="26">
        <f si="31" t="shared"/>
        <v>10.815102283173553</v>
      </c>
      <c r="E118">
        <v>10.787000000000001</v>
      </c>
      <c r="F118" s="25">
        <f si="32" t="shared"/>
        <v>-5.5025118356895275E-2</v>
      </c>
      <c r="G118" s="25"/>
      <c r="H118" s="25">
        <f si="14" t="shared"/>
        <v>-5.2563270603504186E-2</v>
      </c>
      <c r="I118">
        <v>9594.5400000000009</v>
      </c>
      <c r="J118">
        <v>9591.9699999999993</v>
      </c>
      <c r="K118" s="25">
        <f>+J118/I118-1</f>
        <v>-2.6786067909467803E-4</v>
      </c>
      <c r="L118">
        <f si="33" t="shared"/>
        <v>1</v>
      </c>
    </row>
    <row r="119" spans="1:12">
      <c r="A119" s="1">
        <v>42570</v>
      </c>
      <c r="B119">
        <v>10.1</v>
      </c>
      <c r="C119" s="25">
        <f si="26" t="shared"/>
        <v>-1.1741682974559797E-2</v>
      </c>
      <c r="D119" s="26">
        <f si="31" t="shared"/>
        <v>10.713440796833185</v>
      </c>
      <c r="E119">
        <v>10.72</v>
      </c>
      <c r="F119" s="25">
        <f si="32" t="shared"/>
        <v>-5.7258989755608058E-2</v>
      </c>
      <c r="G119" s="25"/>
      <c r="H119" s="25">
        <f si="14" t="shared"/>
        <v>-5.7835820895522527E-2</v>
      </c>
      <c r="I119">
        <v>9591.9699999999993</v>
      </c>
      <c r="J119">
        <v>9526.56</v>
      </c>
      <c r="K119" s="25">
        <f ref="K119:K128" si="34" t="shared">+J119/I119-1</f>
        <v>-6.8192456815440172E-3</v>
      </c>
      <c r="L119">
        <f si="33" t="shared"/>
        <v>2</v>
      </c>
    </row>
    <row r="120" spans="1:12">
      <c r="A120" s="1">
        <v>42571</v>
      </c>
      <c r="B120">
        <v>10.08</v>
      </c>
      <c r="C120" s="25">
        <f si="26" t="shared"/>
        <v>-1.980198019801982E-3</v>
      </c>
      <c r="D120" s="26">
        <f si="31" t="shared"/>
        <v>10.67416754841202</v>
      </c>
      <c r="E120">
        <v>10.675000000000001</v>
      </c>
      <c r="F120" s="25">
        <f si="32" t="shared"/>
        <v>-5.5664064267045732E-2</v>
      </c>
      <c r="G120" s="25"/>
      <c r="H120" s="25">
        <f si="14" t="shared"/>
        <v>-5.5737704918032871E-2</v>
      </c>
      <c r="I120">
        <v>9526.56</v>
      </c>
      <c r="J120">
        <v>9485.83</v>
      </c>
      <c r="K120" s="25">
        <f si="34" t="shared"/>
        <v>-4.2754152600728013E-3</v>
      </c>
      <c r="L120">
        <f si="33" t="shared"/>
        <v>3</v>
      </c>
    </row>
    <row r="121" spans="1:12">
      <c r="A121" s="1">
        <v>42572</v>
      </c>
      <c r="B121">
        <v>10.16</v>
      </c>
      <c r="C121" s="25">
        <f si="26" t="shared"/>
        <v>7.9365079365079083E-3</v>
      </c>
      <c r="D121" s="26">
        <f si="31" t="shared"/>
        <v>10.7382566417488</v>
      </c>
      <c r="E121">
        <v>10.75</v>
      </c>
      <c r="F121" s="25">
        <f si="32" t="shared"/>
        <v>-5.3850141698105869E-2</v>
      </c>
      <c r="G121" s="25"/>
      <c r="H121" s="25">
        <f si="14" t="shared"/>
        <v>-5.4883720930232527E-2</v>
      </c>
      <c r="I121">
        <v>9485.83</v>
      </c>
      <c r="J121">
        <v>9542.0400000000009</v>
      </c>
      <c r="K121" s="25">
        <f si="34" t="shared"/>
        <v>5.9256807258827315E-3</v>
      </c>
      <c r="L121">
        <f si="33" t="shared"/>
        <v>4</v>
      </c>
    </row>
    <row r="122" spans="1:12">
      <c r="A122" s="1">
        <v>42573</v>
      </c>
      <c r="B122">
        <v>10.08</v>
      </c>
      <c r="C122" s="25">
        <f si="26" t="shared"/>
        <v>-7.8740157480314821E-3</v>
      </c>
      <c r="D122" s="26">
        <f si="31" t="shared"/>
        <v>10.646691378363537</v>
      </c>
      <c r="E122">
        <v>10.679</v>
      </c>
      <c r="F122" s="25">
        <f si="32" t="shared"/>
        <v>-5.3226994023249374E-2</v>
      </c>
      <c r="G122" s="25"/>
      <c r="H122" s="25">
        <f si="14" t="shared"/>
        <v>-5.6091394325311406E-2</v>
      </c>
      <c r="I122">
        <v>9542.0400000000009</v>
      </c>
      <c r="J122">
        <v>9450.34</v>
      </c>
      <c r="K122" s="25">
        <f si="34" t="shared"/>
        <v>-9.6101043382756934E-3</v>
      </c>
      <c r="L122">
        <f si="33" t="shared"/>
        <v>5</v>
      </c>
    </row>
    <row r="123" spans="1:12">
      <c r="A123" s="1">
        <v>42576</v>
      </c>
      <c r="B123">
        <v>10.039999999999999</v>
      </c>
      <c r="C123" s="25">
        <f si="26" t="shared"/>
        <v>-3.9682539682540652E-3</v>
      </c>
      <c r="D123" s="26">
        <f si="31" t="shared"/>
        <v>10.675327460176037</v>
      </c>
      <c r="E123">
        <v>10.648999999999999</v>
      </c>
      <c r="F123" s="25">
        <f si="32" t="shared"/>
        <v>-5.9513627338000252E-2</v>
      </c>
      <c r="G123" s="25"/>
      <c r="H123" s="25">
        <f si="14" t="shared"/>
        <v>-5.7188468400788839E-2</v>
      </c>
      <c r="I123">
        <v>9450.34</v>
      </c>
      <c r="J123">
        <v>9447.09</v>
      </c>
      <c r="K123" s="25">
        <f si="34" t="shared"/>
        <v>-3.4390297068676023E-4</v>
      </c>
      <c r="L123">
        <f si="33" t="shared"/>
        <v>1</v>
      </c>
    </row>
    <row r="124" spans="1:12">
      <c r="A124" s="1">
        <v>42577</v>
      </c>
      <c r="B124">
        <v>10.18</v>
      </c>
      <c r="C124" s="25">
        <f si="26" t="shared"/>
        <v>1.3944223107569709E-2</v>
      </c>
      <c r="D124" s="26">
        <f si="31" t="shared"/>
        <v>10.756221682020598</v>
      </c>
      <c r="E124">
        <v>10.768000000000001</v>
      </c>
      <c r="F124" s="25">
        <f ref="F124:F142" si="35" t="shared">+B124/D124-1</f>
        <v>-5.3571012113275196E-2</v>
      </c>
      <c r="G124" s="25"/>
      <c r="H124" s="25">
        <f ref="H124:H144" si="36" t="shared">+B124/E124-1</f>
        <v>-5.4606240713224508E-2</v>
      </c>
      <c r="I124">
        <v>9447.09</v>
      </c>
      <c r="J124">
        <v>9542.2099999999991</v>
      </c>
      <c r="K124" s="25">
        <f si="34" t="shared"/>
        <v>1.006870898869372E-2</v>
      </c>
      <c r="L124">
        <f si="33" t="shared"/>
        <v>2</v>
      </c>
    </row>
    <row r="125" spans="1:12">
      <c r="A125" s="1">
        <v>42578</v>
      </c>
      <c r="B125">
        <v>10.1</v>
      </c>
      <c r="C125" s="25">
        <f si="26" t="shared"/>
        <v>-7.8585461689587577E-3</v>
      </c>
      <c r="D125" s="26">
        <f si="31" t="shared"/>
        <v>10.738795461428747</v>
      </c>
      <c r="E125">
        <v>10.757</v>
      </c>
      <c r="F125" s="25">
        <f si="35" t="shared"/>
        <v>-5.9484833631774814E-2</v>
      </c>
      <c r="G125" s="25"/>
      <c r="H125" s="25">
        <f si="36" t="shared"/>
        <v>-6.1076508320163647E-2</v>
      </c>
      <c r="I125">
        <v>9542.2099999999991</v>
      </c>
      <c r="J125">
        <v>9516.33</v>
      </c>
      <c r="K125" s="25">
        <f si="34" t="shared"/>
        <v>-2.7121599713273437E-3</v>
      </c>
      <c r="L125">
        <f ref="L125:L133" si="37" t="shared">WEEKDAY(A125,2)</f>
        <v>3</v>
      </c>
    </row>
    <row r="126" spans="1:12">
      <c r="A126" s="1">
        <v>42579</v>
      </c>
      <c r="B126">
        <v>10.16</v>
      </c>
      <c r="C126" s="25">
        <f si="26" t="shared"/>
        <v>5.9405940594059459E-3</v>
      </c>
      <c r="D126" s="26">
        <f si="31" t="shared"/>
        <v>10.70525153604383</v>
      </c>
      <c r="E126">
        <v>10.715</v>
      </c>
      <c r="F126" s="25">
        <f si="35" t="shared"/>
        <v>-5.0933089634373041E-2</v>
      </c>
      <c r="G126" s="25"/>
      <c r="H126" s="25">
        <f si="36" t="shared"/>
        <v>-5.1796546896873519E-2</v>
      </c>
      <c r="I126">
        <v>9516.33</v>
      </c>
      <c r="J126">
        <v>9470.5499999999993</v>
      </c>
      <c r="K126" s="25">
        <f si="34" t="shared"/>
        <v>-4.8106780660192028E-3</v>
      </c>
      <c r="L126">
        <f si="37" t="shared"/>
        <v>4</v>
      </c>
    </row>
    <row r="127" spans="1:12">
      <c r="A127" s="1">
        <v>42580</v>
      </c>
      <c r="B127">
        <v>10.08</v>
      </c>
      <c r="C127" s="25">
        <f si="26" t="shared"/>
        <v>-7.8740157480314821E-3</v>
      </c>
      <c r="D127" s="26">
        <f si="31" t="shared"/>
        <v>10.699703443833782</v>
      </c>
      <c r="E127">
        <v>10.712</v>
      </c>
      <c r="F127" s="25">
        <f si="35" t="shared"/>
        <v>-5.7917814927002986E-2</v>
      </c>
      <c r="G127" s="25"/>
      <c r="H127" s="25">
        <f si="36" t="shared"/>
        <v>-5.8999253174010446E-2</v>
      </c>
      <c r="I127">
        <v>9470.5499999999993</v>
      </c>
      <c r="J127">
        <v>9457.0300000000007</v>
      </c>
      <c r="K127" s="25">
        <f si="34" t="shared"/>
        <v>-1.4275834032868584E-3</v>
      </c>
      <c r="L127">
        <f si="37" t="shared"/>
        <v>5</v>
      </c>
    </row>
    <row r="128" spans="1:12">
      <c r="A128" s="1">
        <v>42583</v>
      </c>
      <c r="B128">
        <v>10.1</v>
      </c>
      <c r="C128" s="25">
        <f si="26" t="shared"/>
        <v>1.9841269841269771E-3</v>
      </c>
      <c r="D128" s="26">
        <f si="31" t="shared"/>
        <v>10.689844342251211</v>
      </c>
      <c r="E128">
        <v>10.73</v>
      </c>
      <c r="F128" s="25">
        <f si="35" t="shared"/>
        <v>-5.5178010396266797E-2</v>
      </c>
      <c r="G128" s="25"/>
      <c r="H128" s="25">
        <f si="36" t="shared"/>
        <v>-5.8713886300093221E-2</v>
      </c>
      <c r="I128">
        <v>9457.0300000000007</v>
      </c>
      <c r="J128">
        <v>9437.4699999999993</v>
      </c>
      <c r="K128" s="25">
        <f si="34" t="shared"/>
        <v>-2.0683026277807937E-3</v>
      </c>
      <c r="L128">
        <f>WEEKDAY(A128,2)</f>
        <v>1</v>
      </c>
    </row>
    <row r="129" spans="1:12">
      <c r="A129" s="1">
        <v>42584</v>
      </c>
      <c r="B129">
        <v>10.1</v>
      </c>
      <c r="C129" s="25">
        <f ref="C129:C158" si="38" t="shared">B129/B128-1</f>
        <v>0</v>
      </c>
      <c r="D129" s="26">
        <f ref="D129:D142" si="39" t="shared">+E128*(1+K129)</f>
        <v>10.728794825308055</v>
      </c>
      <c r="E129">
        <v>10.73</v>
      </c>
      <c r="F129" s="25">
        <f si="35" t="shared"/>
        <v>-5.8608150826483962E-2</v>
      </c>
      <c r="G129" s="25"/>
      <c r="H129" s="25">
        <f si="36" t="shared"/>
        <v>-5.8713886300093221E-2</v>
      </c>
      <c r="I129">
        <v>9437.4699999999993</v>
      </c>
      <c r="J129">
        <v>9436.41</v>
      </c>
      <c r="K129" s="25">
        <f ref="K129:K142" si="40" t="shared">+J129/I129-1</f>
        <v>-1.1231823783275363E-4</v>
      </c>
      <c r="L129">
        <f>WEEKDAY(A129,2)</f>
        <v>2</v>
      </c>
    </row>
    <row r="130" spans="1:12">
      <c r="A130" s="1">
        <v>42585</v>
      </c>
      <c r="B130">
        <v>10.08</v>
      </c>
      <c r="C130" s="25">
        <f si="38" t="shared"/>
        <v>-1.980198019801982E-3</v>
      </c>
      <c r="D130" s="26">
        <f si="39" t="shared"/>
        <v>10.716855297724454</v>
      </c>
      <c r="E130">
        <v>10.728</v>
      </c>
      <c r="F130" s="25">
        <f si="35" t="shared"/>
        <v>-5.9425575883223836E-2</v>
      </c>
      <c r="G130" s="25"/>
      <c r="H130" s="25">
        <f si="36" t="shared"/>
        <v>-6.0402684563758413E-2</v>
      </c>
      <c r="I130">
        <v>9436.41</v>
      </c>
      <c r="J130">
        <v>9424.85</v>
      </c>
      <c r="K130" s="25">
        <f si="40" t="shared"/>
        <v>-1.2250421505635156E-3</v>
      </c>
      <c r="L130">
        <f>WEEKDAY(A130,2)</f>
        <v>3</v>
      </c>
    </row>
    <row r="131" spans="1:12">
      <c r="A131" s="1">
        <v>42586</v>
      </c>
      <c r="B131">
        <v>10.08</v>
      </c>
      <c r="C131" s="25">
        <f si="38" t="shared"/>
        <v>0</v>
      </c>
      <c r="D131" s="26">
        <f si="39" t="shared"/>
        <v>10.709537301919923</v>
      </c>
      <c r="E131">
        <v>10.667</v>
      </c>
      <c r="F131" s="25">
        <f si="35" t="shared"/>
        <v>-5.878286653962761E-2</v>
      </c>
      <c r="G131" s="25"/>
      <c r="H131" s="25">
        <f si="36" t="shared"/>
        <v>-5.5029530327177278E-2</v>
      </c>
      <c r="I131">
        <v>9424.85</v>
      </c>
      <c r="J131">
        <v>9408.6299999999992</v>
      </c>
      <c r="K131" s="25">
        <f si="40" t="shared"/>
        <v>-1.7209822968006216E-3</v>
      </c>
      <c r="L131">
        <f>WEEKDAY(A131,2)</f>
        <v>4</v>
      </c>
    </row>
    <row r="132" spans="1:12">
      <c r="A132" s="1">
        <v>42587</v>
      </c>
      <c r="B132">
        <v>10.119999999999999</v>
      </c>
      <c r="C132" s="25">
        <f si="38" t="shared"/>
        <v>3.9682539682539542E-3</v>
      </c>
      <c r="D132" s="26">
        <f si="39" t="shared"/>
        <v>10.696409380536805</v>
      </c>
      <c r="E132">
        <v>10.707000000000001</v>
      </c>
      <c r="F132" s="25">
        <f si="35" t="shared"/>
        <v>-5.3888118903306026E-2</v>
      </c>
      <c r="G132" s="25"/>
      <c r="H132" s="25">
        <f si="36" t="shared"/>
        <v>-5.4823946950593228E-2</v>
      </c>
      <c r="I132">
        <v>9408.6299999999992</v>
      </c>
      <c r="J132">
        <v>9434.57</v>
      </c>
      <c r="K132" s="25">
        <f si="40" t="shared"/>
        <v>2.7570432677233025E-3</v>
      </c>
      <c r="L132">
        <f si="37" t="shared"/>
        <v>5</v>
      </c>
    </row>
    <row r="133" spans="1:12">
      <c r="A133" s="1">
        <v>42590</v>
      </c>
      <c r="B133">
        <v>10.18</v>
      </c>
      <c r="C133" s="25">
        <f si="38" t="shared"/>
        <v>5.9288537549406772E-3</v>
      </c>
      <c r="D133" s="26">
        <f si="39" t="shared"/>
        <v>10.751940808113142</v>
      </c>
      <c r="E133">
        <v>10.715999999999999</v>
      </c>
      <c r="F133" s="25">
        <f si="35" t="shared"/>
        <v>-5.3194192408645868E-2</v>
      </c>
      <c r="G133" s="25"/>
      <c r="H133" s="25">
        <f si="36" t="shared"/>
        <v>-5.0018663680477804E-2</v>
      </c>
      <c r="I133">
        <f>J133-39.6</f>
        <v>9434.57</v>
      </c>
      <c r="J133">
        <v>9474.17</v>
      </c>
      <c r="K133" s="25">
        <f si="40" t="shared"/>
        <v>4.1973296080266564E-3</v>
      </c>
      <c r="L133">
        <f si="37" t="shared"/>
        <v>1</v>
      </c>
    </row>
    <row r="134" spans="1:12">
      <c r="A134" s="1">
        <v>42591</v>
      </c>
      <c r="B134">
        <v>10.24</v>
      </c>
      <c r="C134" s="25">
        <f si="38" t="shared"/>
        <v>5.893909626719207E-3</v>
      </c>
      <c r="D134" s="26">
        <f si="39" t="shared"/>
        <v>10.789870530083373</v>
      </c>
      <c r="E134">
        <v>10.794</v>
      </c>
      <c r="F134" s="25">
        <f si="35" t="shared"/>
        <v>-5.0961735689994847E-2</v>
      </c>
      <c r="G134" s="25"/>
      <c r="H134" s="25">
        <f si="36" t="shared"/>
        <v>-5.1324810079673933E-2</v>
      </c>
      <c r="I134">
        <v>9474.17</v>
      </c>
      <c r="J134">
        <v>9539.48</v>
      </c>
      <c r="K134" s="25">
        <f si="40" t="shared"/>
        <v>6.8934798510054129E-3</v>
      </c>
      <c r="L134">
        <f ref="L134:L142" si="41" t="shared">WEEKDAY(A134,2)</f>
        <v>2</v>
      </c>
    </row>
    <row r="135" spans="1:12">
      <c r="A135" s="1">
        <v>42592</v>
      </c>
      <c r="B135">
        <v>10.220000000000001</v>
      </c>
      <c r="C135" s="25">
        <f si="38" t="shared"/>
        <v>-1.953125E-3</v>
      </c>
      <c r="D135" s="26">
        <f si="39" t="shared"/>
        <v>10.772094000930871</v>
      </c>
      <c r="E135">
        <v>10.781000000000001</v>
      </c>
      <c r="F135" s="25">
        <f si="35" t="shared"/>
        <v>-5.1252245002982755E-2</v>
      </c>
      <c r="G135" s="25"/>
      <c r="H135" s="25">
        <f si="36" t="shared"/>
        <v>-5.2035989240330149E-2</v>
      </c>
      <c r="I135">
        <v>9539.48</v>
      </c>
      <c r="J135">
        <v>9520.1200000000008</v>
      </c>
      <c r="K135" s="25">
        <f si="40" t="shared"/>
        <v>-2.0294607253223962E-3</v>
      </c>
      <c r="L135">
        <f si="41" t="shared"/>
        <v>3</v>
      </c>
    </row>
    <row r="136" spans="1:12">
      <c r="A136" s="1">
        <v>42593</v>
      </c>
      <c r="B136">
        <v>10.28</v>
      </c>
      <c r="C136" s="25">
        <f si="38" t="shared"/>
        <v>5.8708414872796766E-3</v>
      </c>
      <c r="D136" s="26">
        <f si="39" t="shared"/>
        <v>10.838698006957896</v>
      </c>
      <c r="E136">
        <v>10.891</v>
      </c>
      <c r="F136" s="25">
        <f si="35" t="shared"/>
        <v>-5.1546597810847916E-2</v>
      </c>
      <c r="G136" s="25"/>
      <c r="H136" s="25">
        <f si="36" t="shared"/>
        <v>-5.6101368102102755E-2</v>
      </c>
      <c r="I136">
        <v>9520.1200000000008</v>
      </c>
      <c r="J136">
        <v>9571.07</v>
      </c>
      <c r="K136" s="25">
        <f si="40" t="shared"/>
        <v>5.3518232963449819E-3</v>
      </c>
      <c r="L136">
        <f si="41" t="shared"/>
        <v>4</v>
      </c>
    </row>
    <row r="137" spans="1:12">
      <c r="A137" s="1">
        <v>42594</v>
      </c>
      <c r="B137">
        <v>10.54</v>
      </c>
      <c r="C137" s="25">
        <f si="38" t="shared"/>
        <v>2.5291828793774229E-2</v>
      </c>
      <c r="D137" s="26">
        <f si="39" t="shared"/>
        <v>11.110502511213479</v>
      </c>
      <c r="E137">
        <v>11.180999999999999</v>
      </c>
      <c r="F137" s="25">
        <f si="35" t="shared"/>
        <v>-5.1348038546203401E-2</v>
      </c>
      <c r="G137" s="25"/>
      <c r="H137" s="25">
        <f si="36" t="shared"/>
        <v>-5.7329398086038874E-2</v>
      </c>
      <c r="I137">
        <v>9571.07</v>
      </c>
      <c r="J137">
        <v>9763.9699999999993</v>
      </c>
      <c r="K137" s="25">
        <f si="40" t="shared"/>
        <v>2.01544863844898E-2</v>
      </c>
      <c r="L137">
        <f si="41" t="shared"/>
        <v>5</v>
      </c>
    </row>
    <row r="138" spans="1:12">
      <c r="A138" s="1">
        <v>42597</v>
      </c>
      <c r="B138">
        <v>10.9</v>
      </c>
      <c r="C138" s="25">
        <f si="38" t="shared"/>
        <v>3.4155597722960174E-2</v>
      </c>
      <c r="D138" s="26">
        <f si="39" t="shared"/>
        <v>11.483302464059189</v>
      </c>
      <c r="E138">
        <v>11.496</v>
      </c>
      <c r="F138" s="25">
        <f si="35" t="shared"/>
        <v>-5.0795706712840505E-2</v>
      </c>
      <c r="G138" s="25"/>
      <c r="H138" s="25">
        <f si="36" t="shared"/>
        <v>-5.1844119693806534E-2</v>
      </c>
      <c r="I138">
        <v>9763.9699999999993</v>
      </c>
      <c r="J138">
        <v>10027.959999999999</v>
      </c>
      <c r="K138" s="25">
        <f si="40" t="shared"/>
        <v>2.7037158041247622E-2</v>
      </c>
      <c r="L138">
        <f si="41" t="shared"/>
        <v>1</v>
      </c>
    </row>
    <row r="139" spans="1:12">
      <c r="A139" s="1">
        <v>42598</v>
      </c>
      <c r="B139">
        <v>10.8</v>
      </c>
      <c r="C139" s="25">
        <f si="38" t="shared"/>
        <v>-9.1743119266054496E-3</v>
      </c>
      <c r="D139" s="26">
        <f si="39" t="shared"/>
        <v>11.341110614721241</v>
      </c>
      <c r="E139">
        <v>11.363</v>
      </c>
      <c r="F139" s="25">
        <f si="35" t="shared"/>
        <v>-4.7712312585934558E-2</v>
      </c>
      <c r="G139" s="25"/>
      <c r="H139" s="25">
        <f si="36" t="shared"/>
        <v>-4.954677461937862E-2</v>
      </c>
      <c r="I139">
        <v>10027.959999999999</v>
      </c>
      <c r="J139">
        <v>9892.85</v>
      </c>
      <c r="K139" s="25">
        <f si="40" t="shared"/>
        <v>-1.3473328573308851E-2</v>
      </c>
      <c r="L139">
        <f si="41" t="shared"/>
        <v>2</v>
      </c>
    </row>
    <row r="140" spans="1:12">
      <c r="A140" s="1">
        <v>42599</v>
      </c>
      <c r="B140">
        <v>10.76</v>
      </c>
      <c r="C140" s="25">
        <f si="38" t="shared"/>
        <v>-3.7037037037037646E-3</v>
      </c>
      <c r="D140" s="26">
        <f si="39" t="shared"/>
        <v>11.361070339689775</v>
      </c>
      <c r="E140">
        <v>11.398999999999999</v>
      </c>
      <c r="F140" s="25">
        <f si="35" t="shared"/>
        <v>-5.2906136633090184E-2</v>
      </c>
      <c r="G140" s="25"/>
      <c r="H140" s="25">
        <f si="36" t="shared"/>
        <v>-5.6057548907798904E-2</v>
      </c>
      <c r="I140">
        <v>9892.85</v>
      </c>
      <c r="J140">
        <v>9891.17</v>
      </c>
      <c r="K140" s="25">
        <f si="40" t="shared"/>
        <v>-1.6981961719830796E-4</v>
      </c>
      <c r="L140">
        <f si="41" t="shared"/>
        <v>3</v>
      </c>
    </row>
    <row r="141" spans="1:12">
      <c r="A141" s="1">
        <v>42600</v>
      </c>
      <c r="B141">
        <v>10.74</v>
      </c>
      <c r="C141" s="25">
        <f si="38" t="shared"/>
        <v>-1.8587360594795044E-3</v>
      </c>
      <c r="D141" s="26">
        <f si="39" t="shared"/>
        <v>11.34258796279914</v>
      </c>
      <c r="E141">
        <v>11.305</v>
      </c>
      <c r="F141" s="25">
        <f si="35" t="shared"/>
        <v>-5.3126144119444163E-2</v>
      </c>
      <c r="G141" s="25"/>
      <c r="H141" s="25">
        <f si="36" t="shared"/>
        <v>-4.9977885891198559E-2</v>
      </c>
      <c r="I141">
        <v>9891.17</v>
      </c>
      <c r="J141">
        <v>9842.2199999999993</v>
      </c>
      <c r="K141" s="25">
        <f si="40" t="shared"/>
        <v>-4.9488584262530333E-3</v>
      </c>
      <c r="L141">
        <f si="41" t="shared"/>
        <v>4</v>
      </c>
    </row>
    <row r="142" spans="1:12">
      <c r="A142" s="1">
        <v>42601</v>
      </c>
      <c r="B142">
        <v>10.7</v>
      </c>
      <c r="C142" s="25">
        <f si="38" t="shared"/>
        <v>-3.7243947858474069E-3</v>
      </c>
      <c r="D142" s="26">
        <f si="39" t="shared"/>
        <v>11.329867687371346</v>
      </c>
      <c r="E142">
        <v>11.35</v>
      </c>
      <c r="F142" s="25">
        <f si="35" t="shared"/>
        <v>-5.5593560732701053E-2</v>
      </c>
      <c r="G142" s="25"/>
      <c r="H142" s="25">
        <f si="36" t="shared"/>
        <v>-5.7268722466960353E-2</v>
      </c>
      <c r="I142">
        <v>9842.2199999999993</v>
      </c>
      <c r="J142">
        <v>9863.8700000000008</v>
      </c>
      <c r="K142" s="25">
        <f si="40" t="shared"/>
        <v>2.1997069766781507E-3</v>
      </c>
      <c r="L142">
        <f si="41" t="shared"/>
        <v>5</v>
      </c>
    </row>
    <row r="143" spans="1:12">
      <c r="A143" s="1">
        <v>42604</v>
      </c>
      <c r="B143">
        <v>10.6</v>
      </c>
      <c r="C143" s="25">
        <f si="38" t="shared"/>
        <v>-9.3457943925233655E-3</v>
      </c>
      <c r="D143" s="26">
        <f ref="D143:D158" si="42" t="shared">+E142*(1+K143)</f>
        <v>11.293157198949295</v>
      </c>
      <c r="E143">
        <v>11.215999999999999</v>
      </c>
      <c r="F143" s="25">
        <f ref="F143:F144" si="43" t="shared">+B143/D143-1</f>
        <v>-6.1378513265872736E-2</v>
      </c>
      <c r="G143" s="25"/>
      <c r="H143" s="25">
        <f si="36" t="shared"/>
        <v>-5.4921540656205359E-2</v>
      </c>
      <c r="I143">
        <v>9863.8700000000008</v>
      </c>
      <c r="J143">
        <v>9814.4699999999993</v>
      </c>
      <c r="K143" s="25">
        <f ref="K143:K185" si="44" t="shared">+J143/I143-1</f>
        <v>-5.0081763040268346E-3</v>
      </c>
      <c r="L143">
        <f ref="L143" si="45" t="shared">WEEKDAY(A143,2)</f>
        <v>1</v>
      </c>
    </row>
    <row r="144" spans="1:12">
      <c r="A144" s="1">
        <v>42605</v>
      </c>
      <c r="B144">
        <v>10.72</v>
      </c>
      <c r="C144" s="25">
        <f si="38" t="shared"/>
        <v>1.132075471698113E-2</v>
      </c>
      <c r="D144" s="26">
        <f si="42" t="shared"/>
        <v>11.250044083888382</v>
      </c>
      <c r="E144">
        <v>11.260999999999999</v>
      </c>
      <c r="F144" s="25">
        <f si="43" t="shared"/>
        <v>-4.7114845056249854E-2</v>
      </c>
      <c r="G144" s="25"/>
      <c r="H144" s="25">
        <f si="36" t="shared"/>
        <v>-4.804191457241791E-2</v>
      </c>
      <c r="I144">
        <v>9814.4699999999993</v>
      </c>
      <c r="J144">
        <v>9844.26</v>
      </c>
      <c r="K144" s="25">
        <f si="44" t="shared"/>
        <v>3.035314184056892E-3</v>
      </c>
      <c r="L144">
        <f ref="L144" si="46" t="shared">WEEKDAY(A144,2)</f>
        <v>2</v>
      </c>
    </row>
    <row r="145" spans="1:12">
      <c r="A145" s="1">
        <v>42606</v>
      </c>
      <c r="B145">
        <v>10.64</v>
      </c>
      <c r="C145" s="25">
        <f si="38" t="shared"/>
        <v>-7.4626865671642006E-3</v>
      </c>
      <c r="D145" s="26">
        <f si="42" t="shared"/>
        <v>11.208162550562459</v>
      </c>
      <c r="E145">
        <v>11.260999999999999</v>
      </c>
      <c r="F145" s="25">
        <f ref="F145" si="47" t="shared">+B145/D145-1</f>
        <v>-5.0691854976170569E-2</v>
      </c>
      <c r="G145" s="25"/>
      <c r="H145" s="25">
        <f ref="H145" si="48" t="shared">+B145/E145-1</f>
        <v>-5.5146079389041702E-2</v>
      </c>
      <c r="I145">
        <v>9844.26</v>
      </c>
      <c r="J145">
        <v>9798.07</v>
      </c>
      <c r="K145" s="25">
        <f si="44" t="shared"/>
        <v>-4.692074366178911E-3</v>
      </c>
      <c r="L145">
        <f ref="L145" si="49" t="shared">WEEKDAY(A145,2)</f>
        <v>3</v>
      </c>
    </row>
    <row r="146" spans="1:12">
      <c r="A146" s="1">
        <v>42607</v>
      </c>
      <c r="B146">
        <v>10.62</v>
      </c>
      <c r="C146" s="25">
        <f si="38" t="shared"/>
        <v>-1.8796992481204811E-3</v>
      </c>
      <c r="D146" s="26">
        <f si="42" t="shared"/>
        <v>11.218889355760879</v>
      </c>
      <c r="E146">
        <v>11.17</v>
      </c>
      <c r="F146" s="25">
        <f ref="F146:F148" si="50" t="shared">+B146/D146-1</f>
        <v>-5.3382232123837747E-2</v>
      </c>
      <c r="G146" s="25"/>
      <c r="H146" s="25">
        <f ref="H146:H148" si="51" t="shared">+B146/E146-1</f>
        <v>-4.9239033124440557E-2</v>
      </c>
      <c r="I146">
        <v>9798.07</v>
      </c>
      <c r="J146">
        <v>9761.43</v>
      </c>
      <c r="K146" s="25">
        <f si="44" t="shared"/>
        <v>-3.7395119651114639E-3</v>
      </c>
      <c r="L146">
        <f ref="L146" si="52" t="shared">WEEKDAY(A146,2)</f>
        <v>4</v>
      </c>
    </row>
    <row r="147" spans="1:12">
      <c r="A147" s="1">
        <v>42608</v>
      </c>
      <c r="B147">
        <v>10.58</v>
      </c>
      <c r="C147" s="25">
        <f si="38" t="shared"/>
        <v>-3.7664783427494575E-3</v>
      </c>
      <c r="D147" s="26">
        <f si="42" t="shared"/>
        <v>11.149425494010611</v>
      </c>
      <c r="E147">
        <v>11.169</v>
      </c>
      <c r="F147" s="25">
        <f si="50" t="shared"/>
        <v>-5.1072182536804456E-2</v>
      </c>
      <c r="G147" s="25"/>
      <c r="H147" s="25">
        <f si="51" t="shared"/>
        <v>-5.2735249350881919E-2</v>
      </c>
      <c r="I147">
        <v>9761.43</v>
      </c>
      <c r="J147">
        <v>9743.4500000000007</v>
      </c>
      <c r="K147" s="25">
        <f si="44" t="shared"/>
        <v>-1.8419432398736335E-3</v>
      </c>
      <c r="L147">
        <f ref="L147" si="53" t="shared">WEEKDAY(A147,2)</f>
        <v>5</v>
      </c>
    </row>
    <row r="148" spans="1:12">
      <c r="A148" s="1">
        <v>42611</v>
      </c>
      <c r="B148">
        <v>10.52</v>
      </c>
      <c r="C148" s="25">
        <f si="38" t="shared"/>
        <v>-5.6710775047259521E-3</v>
      </c>
      <c r="D148" s="26">
        <f si="42" t="shared"/>
        <v>11.153249720581517</v>
      </c>
      <c r="E148">
        <v>11.090999999999999</v>
      </c>
      <c r="F148" s="25">
        <f si="50" t="shared"/>
        <v>-5.6777148942783739E-2</v>
      </c>
      <c r="G148" s="25"/>
      <c r="H148" s="25">
        <f si="51" t="shared"/>
        <v>-5.148318456406098E-2</v>
      </c>
      <c r="I148">
        <v>9743.4500000000007</v>
      </c>
      <c r="J148">
        <v>9729.7099999999991</v>
      </c>
      <c r="K148" s="25">
        <f si="44" t="shared"/>
        <v>-1.4101781196600438E-3</v>
      </c>
      <c r="L148">
        <f ref="L148" si="54" t="shared">WEEKDAY(A148,2)</f>
        <v>1</v>
      </c>
    </row>
    <row r="149" spans="1:12">
      <c r="A149" s="1">
        <v>42612</v>
      </c>
      <c r="B149">
        <v>10.56</v>
      </c>
      <c r="C149" s="25">
        <f si="38" t="shared"/>
        <v>3.8022813688214363E-3</v>
      </c>
      <c r="D149" s="26">
        <f si="42" t="shared"/>
        <v>11.138693861379219</v>
      </c>
      <c r="E149">
        <v>11.145</v>
      </c>
      <c r="F149" s="25">
        <f ref="F149:F152" si="55" t="shared">+B149/D149-1</f>
        <v>-5.1953475746891797E-2</v>
      </c>
      <c r="G149" s="25"/>
      <c r="H149" s="25">
        <f ref="H149:H154" si="56" t="shared">+B149/E149-1</f>
        <v>-5.2489905787348468E-2</v>
      </c>
      <c r="I149">
        <v>9729.7099999999991</v>
      </c>
      <c r="J149">
        <v>9771.5499999999993</v>
      </c>
      <c r="K149" s="25">
        <f si="44" t="shared"/>
        <v>4.3002309421349416E-3</v>
      </c>
      <c r="L149">
        <f ref="L149" si="57" t="shared">WEEKDAY(A149,2)</f>
        <v>2</v>
      </c>
    </row>
    <row r="150" spans="1:12">
      <c r="A150" s="1">
        <v>42613</v>
      </c>
      <c r="B150">
        <v>10.56</v>
      </c>
      <c r="C150" s="25">
        <f si="38" t="shared"/>
        <v>0</v>
      </c>
      <c r="D150" s="26">
        <f si="42" t="shared"/>
        <v>11.190097584313646</v>
      </c>
      <c r="E150">
        <v>11.175000000000001</v>
      </c>
      <c r="F150" s="25">
        <f si="55" t="shared"/>
        <v>-5.6308497720066408E-2</v>
      </c>
      <c r="G150" s="25"/>
      <c r="H150" s="25">
        <f si="56" t="shared"/>
        <v>-5.5033557046979875E-2</v>
      </c>
      <c r="I150">
        <v>9771.5499999999993</v>
      </c>
      <c r="J150">
        <v>9811.09</v>
      </c>
      <c r="K150" s="25">
        <f si="44" t="shared"/>
        <v>4.0464409433509374E-3</v>
      </c>
      <c r="L150">
        <f ref="L150" si="58" t="shared">WEEKDAY(A150,2)</f>
        <v>3</v>
      </c>
    </row>
    <row r="151" spans="1:12">
      <c r="A151" s="1">
        <v>42614</v>
      </c>
      <c r="B151">
        <v>10.54</v>
      </c>
      <c r="C151" s="25">
        <f si="38" t="shared"/>
        <v>-1.8939393939395588E-3</v>
      </c>
      <c r="D151" s="26">
        <f si="42" t="shared"/>
        <v>11.12549831364303</v>
      </c>
      <c r="E151">
        <v>11.145</v>
      </c>
      <c r="F151" s="25">
        <f si="55" t="shared"/>
        <v>-5.2626704632640409E-2</v>
      </c>
      <c r="G151" s="25"/>
      <c r="H151" s="25">
        <f si="56" t="shared"/>
        <v>-5.4284432480933176E-2</v>
      </c>
      <c r="I151">
        <v>9811.09</v>
      </c>
      <c r="J151">
        <v>9767.6299999999992</v>
      </c>
      <c r="K151" s="25">
        <f si="44" t="shared"/>
        <v>-4.4296811057691343E-3</v>
      </c>
      <c r="L151">
        <f ref="L151:L152" si="59" t="shared">WEEKDAY(A151,2)</f>
        <v>4</v>
      </c>
    </row>
    <row r="152" spans="1:12">
      <c r="A152" s="1">
        <v>42615</v>
      </c>
      <c r="B152">
        <v>10.6</v>
      </c>
      <c r="C152" s="25">
        <f si="38" t="shared"/>
        <v>5.6925996204935103E-3</v>
      </c>
      <c r="D152" s="26">
        <f si="42" t="shared"/>
        <v>11.187160457552139</v>
      </c>
      <c r="E152">
        <v>11.196</v>
      </c>
      <c r="F152" s="25">
        <f si="55" t="shared"/>
        <v>-5.2485209252162268E-2</v>
      </c>
      <c r="G152" s="25"/>
      <c r="H152" s="25">
        <f si="56" t="shared"/>
        <v>-5.3233297606287922E-2</v>
      </c>
      <c r="I152">
        <v>9767.6299999999992</v>
      </c>
      <c r="J152">
        <v>9804.58</v>
      </c>
      <c r="K152" s="25">
        <f si="44" t="shared"/>
        <v>3.7829033245526666E-3</v>
      </c>
      <c r="L152">
        <f si="59" t="shared"/>
        <v>5</v>
      </c>
    </row>
    <row r="153" spans="1:12">
      <c r="A153" s="1">
        <v>42618</v>
      </c>
      <c r="B153">
        <v>10.68</v>
      </c>
      <c r="C153" s="25">
        <f si="38" t="shared"/>
        <v>7.547169811320753E-3</v>
      </c>
      <c r="D153" s="26">
        <f si="42" t="shared"/>
        <v>11.214636057842355</v>
      </c>
      <c r="E153">
        <v>11.191000000000001</v>
      </c>
      <c r="F153" s="25">
        <f ref="F153:F154" si="60" t="shared">+B153/D153-1</f>
        <v>-4.7673063582699737E-2</v>
      </c>
      <c r="G153" s="25"/>
      <c r="H153" s="25">
        <f si="56" t="shared"/>
        <v>-4.5661692431418155E-2</v>
      </c>
      <c r="I153">
        <v>9804.58</v>
      </c>
      <c r="J153">
        <v>9820.9</v>
      </c>
      <c r="K153" s="25">
        <f si="44" t="shared"/>
        <v>1.6645282102853987E-3</v>
      </c>
      <c r="L153">
        <f ref="L153" si="61" t="shared">WEEKDAY(A153,2)</f>
        <v>1</v>
      </c>
    </row>
    <row r="154" spans="1:12">
      <c r="A154" s="1">
        <v>42619</v>
      </c>
      <c r="B154">
        <v>10.72</v>
      </c>
      <c r="C154" s="25">
        <f si="38" t="shared"/>
        <v>3.7453183520599342E-3</v>
      </c>
      <c r="D154" s="26">
        <f si="42" t="shared"/>
        <v>11.207408923825719</v>
      </c>
      <c r="E154">
        <v>11.241</v>
      </c>
      <c r="F154" s="25">
        <f si="60" t="shared"/>
        <v>-4.3489884873348483E-2</v>
      </c>
      <c r="G154" s="25"/>
      <c r="H154" s="25">
        <f si="56" t="shared"/>
        <v>-4.6348189662841266E-2</v>
      </c>
      <c r="I154">
        <v>9820.9</v>
      </c>
      <c r="J154">
        <v>9835.2999999999993</v>
      </c>
      <c r="K154" s="25">
        <f si="44" t="shared"/>
        <v>1.4662607296682673E-3</v>
      </c>
      <c r="L154">
        <f ref="L154" si="62" t="shared">WEEKDAY(A154,2)</f>
        <v>2</v>
      </c>
    </row>
    <row r="155" spans="1:12">
      <c r="A155" s="1">
        <v>42620</v>
      </c>
      <c r="B155">
        <v>10.78</v>
      </c>
      <c r="C155" s="25">
        <f si="38" t="shared"/>
        <v>5.5970149253730117E-3</v>
      </c>
      <c r="D155" s="26">
        <f si="42" t="shared"/>
        <v>11.25334357874188</v>
      </c>
      <c r="E155">
        <v>11.273999999999999</v>
      </c>
      <c r="F155" s="25">
        <f ref="F155:F185" si="63" t="shared">+B155/D155-1</f>
        <v>-4.2062483512549154E-2</v>
      </c>
      <c r="G155" s="25"/>
      <c r="H155" s="25">
        <f ref="H155:H200" si="64" t="shared">+B155/E155-1</f>
        <v>-4.3817633492992725E-2</v>
      </c>
      <c r="I155">
        <v>9835.2999999999993</v>
      </c>
      <c r="J155">
        <v>9846.1</v>
      </c>
      <c r="K155" s="25">
        <f si="44" t="shared"/>
        <v>1.0980854676523322E-3</v>
      </c>
      <c r="L155">
        <f ref="L155" si="65" t="shared">WEEKDAY(A155,2)</f>
        <v>3</v>
      </c>
    </row>
    <row r="156" spans="1:12">
      <c r="A156" s="1">
        <v>42621</v>
      </c>
      <c r="B156">
        <v>10.82</v>
      </c>
      <c r="C156" s="25">
        <f si="38" t="shared"/>
        <v>3.7105751391466324E-3</v>
      </c>
      <c r="D156" s="26">
        <f si="42" t="shared"/>
        <v>11.272328268045213</v>
      </c>
      <c r="E156">
        <v>11.260999999999999</v>
      </c>
      <c r="F156" s="25">
        <f si="63" t="shared"/>
        <v>-4.0127315075402126E-2</v>
      </c>
      <c r="G156" s="25"/>
      <c r="H156" s="25">
        <f si="64" t="shared"/>
        <v>-3.9161708551638252E-2</v>
      </c>
      <c r="I156">
        <v>9846.1</v>
      </c>
      <c r="J156">
        <v>9844.64</v>
      </c>
      <c r="K156" s="25">
        <f si="44" t="shared"/>
        <v>-1.4828206091765939E-4</v>
      </c>
      <c r="L156">
        <f ref="L156" si="66" t="shared">WEEKDAY(A156,2)</f>
        <v>4</v>
      </c>
    </row>
    <row r="157" spans="1:12">
      <c r="A157" s="1">
        <v>42622</v>
      </c>
      <c r="B157">
        <v>10.76</v>
      </c>
      <c r="C157" s="25">
        <f si="38" t="shared"/>
        <v>-5.5452865064695711E-3</v>
      </c>
      <c r="D157" s="26">
        <f si="42" t="shared"/>
        <v>11.223366638089356</v>
      </c>
      <c r="E157">
        <v>11.214</v>
      </c>
      <c r="F157" s="25">
        <f si="63" t="shared"/>
        <v>-4.1285886225689516E-2</v>
      </c>
      <c r="G157" s="25"/>
      <c r="H157" s="25">
        <f si="64" t="shared"/>
        <v>-4.0485107900838257E-2</v>
      </c>
      <c r="I157">
        <v>9844.64</v>
      </c>
      <c r="J157">
        <v>9811.74</v>
      </c>
      <c r="K157" s="25">
        <f si="44" t="shared"/>
        <v>-3.3419200702107243E-3</v>
      </c>
      <c r="L157">
        <f ref="L157" si="67" t="shared">WEEKDAY(A157,2)</f>
        <v>5</v>
      </c>
    </row>
    <row r="158" spans="1:12">
      <c r="A158" s="1">
        <v>42625</v>
      </c>
      <c r="B158">
        <v>10.44</v>
      </c>
      <c r="C158" s="25">
        <f si="38" t="shared"/>
        <v>-2.9739776951672847E-2</v>
      </c>
      <c r="D158" s="26">
        <f si="42" t="shared"/>
        <v>11.051557271187376</v>
      </c>
      <c r="E158">
        <v>11.012</v>
      </c>
      <c r="F158" s="25">
        <f si="63" t="shared"/>
        <v>-5.5336750847029825E-2</v>
      </c>
      <c r="G158" s="25"/>
      <c r="H158" s="25">
        <f si="64" t="shared"/>
        <v>-5.1943334544133801E-2</v>
      </c>
      <c r="I158">
        <v>9811.74</v>
      </c>
      <c r="J158">
        <v>9669.61</v>
      </c>
      <c r="K158" s="25">
        <f si="44" t="shared"/>
        <v>-1.4485707937633818E-2</v>
      </c>
      <c r="L158">
        <f ref="L158:L160" si="68" t="shared">WEEKDAY(A158,2)</f>
        <v>1</v>
      </c>
    </row>
    <row r="159" spans="1:12">
      <c r="A159" s="1">
        <v>42626</v>
      </c>
      <c r="B159">
        <v>10.46</v>
      </c>
      <c r="C159" s="25">
        <f ref="C159:C177" si="69" t="shared">B159/B158-1</f>
        <v>1.9157088122607746E-3</v>
      </c>
      <c r="D159" s="26">
        <f ref="D159:D177" si="70" t="shared">+E158*(1+K159)</f>
        <v>10.982937169130917</v>
      </c>
      <c r="E159">
        <v>11.013</v>
      </c>
      <c r="F159" s="25">
        <f si="63" t="shared"/>
        <v>-4.7613599265659445E-2</v>
      </c>
      <c r="G159" s="25"/>
      <c r="H159" s="25">
        <f si="64" t="shared"/>
        <v>-5.0213384182329901E-2</v>
      </c>
      <c r="I159">
        <f>J159+25.52</f>
        <v>9669.61</v>
      </c>
      <c r="J159">
        <v>9644.09</v>
      </c>
      <c r="K159" s="25">
        <f si="44" t="shared"/>
        <v>-2.6391964101964982E-3</v>
      </c>
      <c r="L159">
        <f si="68" t="shared"/>
        <v>2</v>
      </c>
    </row>
    <row r="160" spans="1:12">
      <c r="A160" s="1">
        <v>42627</v>
      </c>
      <c r="B160">
        <v>10.38</v>
      </c>
      <c r="C160" s="25">
        <f si="69" t="shared"/>
        <v>-7.6481835564053968E-3</v>
      </c>
      <c r="D160" s="26">
        <f si="70" t="shared"/>
        <v>10.914062068064483</v>
      </c>
      <c r="E160">
        <v>10.888999999999999</v>
      </c>
      <c r="F160" s="25">
        <f si="63" t="shared"/>
        <v>-4.893339113648576E-2</v>
      </c>
      <c r="G160" s="25"/>
      <c r="H160" s="25">
        <f si="64" t="shared"/>
        <v>-4.6744420975296075E-2</v>
      </c>
      <c r="I160">
        <v>9644.09</v>
      </c>
      <c r="J160">
        <v>9557.4500000000007</v>
      </c>
      <c r="K160" s="25">
        <f si="44" t="shared"/>
        <v>-8.9837403010547545E-3</v>
      </c>
      <c r="L160">
        <f si="68" t="shared"/>
        <v>3</v>
      </c>
    </row>
    <row r="161" spans="1:12">
      <c r="A161" s="1">
        <v>42628</v>
      </c>
      <c r="B161">
        <v>10.4</v>
      </c>
      <c r="C161" s="25">
        <f si="69" t="shared"/>
        <v>1.9267822736031004E-3</v>
      </c>
      <c r="D161" s="26">
        <f si="70" t="shared"/>
        <v>10.888999999999999</v>
      </c>
      <c r="E161">
        <v>10.887</v>
      </c>
      <c r="F161" s="25">
        <f si="63" t="shared"/>
        <v>-4.490770502341801E-2</v>
      </c>
      <c r="G161" s="25"/>
      <c r="H161" s="25">
        <f si="64" t="shared"/>
        <v>-4.4732249471847174E-2</v>
      </c>
      <c r="I161">
        <v>9557.4500000000007</v>
      </c>
      <c r="J161">
        <v>9557.4500000000007</v>
      </c>
      <c r="K161" s="25">
        <f si="44" t="shared"/>
        <v>0</v>
      </c>
      <c r="L161">
        <f ref="L161:L162" si="71" t="shared">WEEKDAY(A161,2)</f>
        <v>4</v>
      </c>
    </row>
    <row r="162" spans="1:12">
      <c r="A162" s="1">
        <v>42632</v>
      </c>
      <c r="B162">
        <v>10.44</v>
      </c>
      <c r="C162" s="25">
        <f si="69" t="shared"/>
        <v>3.8461538461538325E-3</v>
      </c>
      <c r="D162" s="26">
        <f si="70" t="shared"/>
        <v>10.960222079111059</v>
      </c>
      <c r="E162">
        <v>10.975</v>
      </c>
      <c r="F162" s="25">
        <f si="63" t="shared"/>
        <v>-4.7464556407350922E-2</v>
      </c>
      <c r="G162" s="25"/>
      <c r="H162" s="25">
        <f si="64" t="shared"/>
        <v>-4.8747152619589951E-2</v>
      </c>
      <c r="I162">
        <v>9557.4500000000007</v>
      </c>
      <c r="J162">
        <v>9621.73</v>
      </c>
      <c r="K162" s="25">
        <f si="44" t="shared"/>
        <v>6.725643346289889E-3</v>
      </c>
      <c r="L162">
        <f si="71" t="shared"/>
        <v>1</v>
      </c>
    </row>
    <row r="163" spans="1:12">
      <c r="A163" s="1">
        <v>42633</v>
      </c>
      <c r="B163">
        <v>10.48</v>
      </c>
      <c r="C163" s="25">
        <f si="69" t="shared"/>
        <v>3.8314176245211051E-3</v>
      </c>
      <c r="D163" s="26">
        <f si="70" t="shared"/>
        <v>10.945457235860911</v>
      </c>
      <c r="E163">
        <v>10.975</v>
      </c>
      <c r="F163" s="25">
        <f si="63" t="shared"/>
        <v>-4.2525152292032131E-2</v>
      </c>
      <c r="G163" s="25"/>
      <c r="H163" s="25">
        <f si="64" t="shared"/>
        <v>-4.5102505694760708E-2</v>
      </c>
      <c r="I163">
        <v>9621.73</v>
      </c>
      <c r="J163">
        <v>9595.83</v>
      </c>
      <c r="K163" s="25">
        <f si="44" t="shared"/>
        <v>-2.691823611762123E-3</v>
      </c>
      <c r="L163">
        <f ref="L163" si="72" t="shared">WEEKDAY(A163,2)</f>
        <v>2</v>
      </c>
    </row>
    <row r="164" spans="1:12">
      <c r="A164" s="1">
        <v>42634</v>
      </c>
      <c r="B164">
        <v>10.5</v>
      </c>
      <c r="C164" s="25">
        <f si="69" t="shared"/>
        <v>1.9083969465647499E-3</v>
      </c>
      <c r="D164" s="26">
        <f si="70" t="shared"/>
        <v>10.991549714824043</v>
      </c>
      <c r="E164">
        <v>10.968</v>
      </c>
      <c r="F164" s="25">
        <f si="63" t="shared"/>
        <v>-4.4720692493534497E-2</v>
      </c>
      <c r="G164" s="25"/>
      <c r="H164" s="25">
        <f si="64" t="shared"/>
        <v>-4.2669584245076608E-2</v>
      </c>
      <c r="I164">
        <v>9595.83</v>
      </c>
      <c r="J164">
        <v>9610.2999999999993</v>
      </c>
      <c r="K164" s="25">
        <f si="44" t="shared"/>
        <v>1.5079466810061781E-3</v>
      </c>
      <c r="L164">
        <f ref="L164:L167" si="73" t="shared">WEEKDAY(A164,2)</f>
        <v>3</v>
      </c>
    </row>
    <row r="165" spans="1:12">
      <c r="A165" s="1">
        <v>42635</v>
      </c>
      <c r="B165">
        <v>10.58</v>
      </c>
      <c r="C165" s="25">
        <f si="69" t="shared"/>
        <v>7.6190476190476364E-3</v>
      </c>
      <c r="D165" s="26">
        <f si="70" t="shared"/>
        <v>11.04597194260325</v>
      </c>
      <c r="E165">
        <v>11.083</v>
      </c>
      <c r="F165" s="25">
        <f si="63" t="shared"/>
        <v>-4.2184784193235347E-2</v>
      </c>
      <c r="G165" s="25"/>
      <c r="H165" s="25">
        <f si="64" t="shared"/>
        <v>-4.5384823603717428E-2</v>
      </c>
      <c r="I165">
        <v>9610.2999999999993</v>
      </c>
      <c r="J165">
        <v>9678.6200000000008</v>
      </c>
      <c r="K165" s="25">
        <f si="44" t="shared"/>
        <v>7.1090392599608698E-3</v>
      </c>
      <c r="L165">
        <f si="73" t="shared"/>
        <v>4</v>
      </c>
    </row>
    <row r="166" spans="1:12">
      <c r="A166" s="1">
        <v>42636</v>
      </c>
      <c r="B166">
        <v>10.48</v>
      </c>
      <c r="C166" s="25">
        <f si="69" t="shared"/>
        <v>-9.4517958412098091E-3</v>
      </c>
      <c r="D166" s="26">
        <f si="70" t="shared"/>
        <v>11.060888094583731</v>
      </c>
      <c r="E166">
        <v>11.034000000000001</v>
      </c>
      <c r="F166" s="25">
        <f si="63" t="shared"/>
        <v>-5.2517310510372006E-2</v>
      </c>
      <c r="G166" s="25"/>
      <c r="H166" s="25">
        <f si="64" t="shared"/>
        <v>-5.0208446619539604E-2</v>
      </c>
      <c r="I166">
        <v>9678.6200000000008</v>
      </c>
      <c r="J166">
        <v>9659.31</v>
      </c>
      <c r="K166" s="25">
        <f si="44" t="shared"/>
        <v>-1.9951191388856149E-3</v>
      </c>
      <c r="L166">
        <f si="73" t="shared"/>
        <v>5</v>
      </c>
    </row>
    <row r="167" spans="1:12">
      <c r="A167" s="1">
        <v>42639</v>
      </c>
      <c r="B167">
        <v>10.34</v>
      </c>
      <c r="C167" s="25">
        <f si="69" t="shared"/>
        <v>-1.3358778625954248E-2</v>
      </c>
      <c r="D167" s="26">
        <f si="70" t="shared"/>
        <v>10.892466847010812</v>
      </c>
      <c r="E167">
        <v>10.888</v>
      </c>
      <c r="F167" s="25">
        <f si="63" t="shared"/>
        <v>-5.0720085245191671E-2</v>
      </c>
      <c r="G167" s="25"/>
      <c r="H167" s="25">
        <f si="64" t="shared"/>
        <v>-5.0330639235856012E-2</v>
      </c>
      <c r="I167">
        <v>9659.31</v>
      </c>
      <c r="J167">
        <v>9535.41</v>
      </c>
      <c r="K167" s="25">
        <f si="44" t="shared"/>
        <v>-1.2827003171033913E-2</v>
      </c>
      <c r="L167">
        <f si="73" t="shared"/>
        <v>1</v>
      </c>
    </row>
    <row r="168" spans="1:12">
      <c r="A168" s="1">
        <v>42640</v>
      </c>
      <c r="B168">
        <v>10.4</v>
      </c>
      <c r="C168" s="25">
        <f si="69" t="shared"/>
        <v>5.8027079303675233E-3</v>
      </c>
      <c r="D168" s="26">
        <f si="70" t="shared"/>
        <v>10.94021676257235</v>
      </c>
      <c r="E168">
        <v>11.067</v>
      </c>
      <c r="F168" s="25">
        <f si="63" t="shared"/>
        <v>-4.9378981632291707E-2</v>
      </c>
      <c r="G168" s="25"/>
      <c r="H168" s="25">
        <f si="64" t="shared"/>
        <v>-6.0269268997921732E-2</v>
      </c>
      <c r="I168">
        <v>9535.41</v>
      </c>
      <c r="J168">
        <v>9581.14</v>
      </c>
      <c r="K168" s="25">
        <f si="44" t="shared"/>
        <v>4.7958084654986521E-3</v>
      </c>
      <c r="L168">
        <f ref="L168:L178" si="74" t="shared">WEEKDAY(A168,2)</f>
        <v>2</v>
      </c>
    </row>
    <row r="169" spans="1:12">
      <c r="A169" s="1">
        <v>42641</v>
      </c>
      <c r="B169">
        <v>10.42</v>
      </c>
      <c r="C169" s="25">
        <f si="69" t="shared"/>
        <v>1.9230769230769162E-3</v>
      </c>
      <c r="D169" s="26">
        <f si="70" t="shared"/>
        <v>11.012653403457209</v>
      </c>
      <c r="E169">
        <v>11.006</v>
      </c>
      <c r="F169" s="25">
        <f si="63" t="shared"/>
        <v>-5.3815677452552668E-2</v>
      </c>
      <c r="G169" s="25"/>
      <c r="H169" s="25">
        <f si="64" t="shared"/>
        <v>-5.3243685262584051E-2</v>
      </c>
      <c r="I169">
        <v>9581.14</v>
      </c>
      <c r="J169">
        <v>9534.09</v>
      </c>
      <c r="K169" s="25">
        <f si="44" t="shared"/>
        <v>-4.9106891246760709E-3</v>
      </c>
      <c r="L169">
        <f si="74" t="shared"/>
        <v>3</v>
      </c>
    </row>
    <row r="170" spans="1:12">
      <c r="A170" s="1">
        <v>42642</v>
      </c>
      <c r="B170">
        <v>10.5</v>
      </c>
      <c r="C170" s="25">
        <f si="69" t="shared"/>
        <v>7.6775431861804133E-3</v>
      </c>
      <c r="D170" s="26">
        <f si="70" t="shared"/>
        <v>11.058443660590576</v>
      </c>
      <c r="E170">
        <v>11.054</v>
      </c>
      <c r="F170" s="25">
        <f si="63" t="shared"/>
        <v>-5.0499299696278643E-2</v>
      </c>
      <c r="G170" s="25"/>
      <c r="H170" s="25">
        <f si="64" t="shared"/>
        <v>-5.0117604487063483E-2</v>
      </c>
      <c r="I170">
        <v>9534.09</v>
      </c>
      <c r="J170">
        <v>9579.52</v>
      </c>
      <c r="K170" s="25">
        <f si="44" t="shared"/>
        <v>4.7650064138267112E-3</v>
      </c>
      <c r="L170">
        <f si="74" t="shared"/>
        <v>4</v>
      </c>
    </row>
    <row r="171" spans="1:12">
      <c r="A171" s="1">
        <v>42643</v>
      </c>
      <c r="B171">
        <v>10.42</v>
      </c>
      <c r="C171" s="25">
        <f si="69" t="shared"/>
        <v>-7.6190476190476364E-3</v>
      </c>
      <c r="D171" s="26">
        <f si="70" t="shared"/>
        <v>11.076166803764698</v>
      </c>
      <c r="E171">
        <v>11.063000000000001</v>
      </c>
      <c r="F171" s="25">
        <f si="63" t="shared"/>
        <v>-5.9241325576793624E-2</v>
      </c>
      <c r="G171" s="25"/>
      <c r="H171" s="25">
        <f si="64" t="shared"/>
        <v>-5.8121666817319007E-2</v>
      </c>
      <c r="I171">
        <v>9579.52</v>
      </c>
      <c r="J171">
        <v>9598.73</v>
      </c>
      <c r="K171" s="25">
        <f si="44" t="shared"/>
        <v>2.0053196819882491E-3</v>
      </c>
      <c r="L171">
        <f si="74" t="shared"/>
        <v>5</v>
      </c>
    </row>
    <row r="172" spans="1:12">
      <c r="A172" s="1">
        <v>42646</v>
      </c>
      <c r="B172">
        <v>10.44</v>
      </c>
      <c r="C172" s="25">
        <f si="69" t="shared"/>
        <v>1.9193857965451588E-3</v>
      </c>
      <c r="D172" s="26">
        <f si="70" t="shared"/>
        <v>11.063000000000001</v>
      </c>
      <c r="E172">
        <v>11.061999999999999</v>
      </c>
      <c r="F172" s="25">
        <f si="63" t="shared"/>
        <v>-5.631383892253472E-2</v>
      </c>
      <c r="G172" s="25"/>
      <c r="H172" s="25">
        <f si="64" t="shared"/>
        <v>-5.6228530103055507E-2</v>
      </c>
      <c r="I172">
        <v>9598.73</v>
      </c>
      <c r="J172">
        <v>9598.73</v>
      </c>
      <c r="K172" s="25">
        <f si="44" t="shared"/>
        <v>0</v>
      </c>
      <c r="L172">
        <f si="74" t="shared"/>
        <v>1</v>
      </c>
    </row>
    <row r="173" spans="1:12">
      <c r="A173" s="1">
        <v>42647</v>
      </c>
      <c r="B173">
        <v>10.48</v>
      </c>
      <c r="C173" s="25">
        <f si="69" t="shared"/>
        <v>3.8314176245211051E-3</v>
      </c>
      <c r="D173" s="26">
        <f si="70" t="shared"/>
        <v>11.061999999999999</v>
      </c>
      <c r="E173">
        <v>11.061999999999999</v>
      </c>
      <c r="F173" s="25">
        <f si="63" t="shared"/>
        <v>-5.2612547459772063E-2</v>
      </c>
      <c r="G173" s="25"/>
      <c r="H173" s="25">
        <f si="64" t="shared"/>
        <v>-5.2612547459772063E-2</v>
      </c>
      <c r="I173">
        <v>9598.73</v>
      </c>
      <c r="J173">
        <v>9598.73</v>
      </c>
      <c r="K173" s="25">
        <f si="44" t="shared"/>
        <v>0</v>
      </c>
      <c r="L173">
        <f si="74" t="shared"/>
        <v>2</v>
      </c>
    </row>
    <row r="174" spans="1:12">
      <c r="A174" s="1">
        <v>42648</v>
      </c>
      <c r="B174">
        <v>10.5</v>
      </c>
      <c r="C174" s="25">
        <f si="69" t="shared"/>
        <v>1.9083969465647499E-3</v>
      </c>
      <c r="D174" s="26">
        <f si="70" t="shared"/>
        <v>11.061999999999999</v>
      </c>
      <c r="E174">
        <v>11.063000000000001</v>
      </c>
      <c r="F174" s="25">
        <f si="63" t="shared"/>
        <v>-5.0804556138130508E-2</v>
      </c>
      <c r="G174" s="25"/>
      <c r="H174" s="25">
        <f si="64" t="shared"/>
        <v>-5.0890355238181417E-2</v>
      </c>
      <c r="I174">
        <v>9598.73</v>
      </c>
      <c r="J174">
        <v>9598.73</v>
      </c>
      <c r="K174" s="25">
        <f si="44" t="shared"/>
        <v>0</v>
      </c>
      <c r="L174">
        <f si="74" t="shared"/>
        <v>3</v>
      </c>
    </row>
    <row r="175" spans="1:12">
      <c r="A175" s="1">
        <v>42649</v>
      </c>
      <c r="B175">
        <v>10.58</v>
      </c>
      <c r="C175" s="25">
        <f si="69" t="shared"/>
        <v>7.6190476190476364E-3</v>
      </c>
      <c r="D175" s="26">
        <f si="70" t="shared"/>
        <v>11.063000000000001</v>
      </c>
      <c r="E175">
        <v>11.061999999999999</v>
      </c>
      <c r="F175" s="25">
        <f si="63" t="shared"/>
        <v>-4.3659043659043717E-2</v>
      </c>
      <c r="G175" s="25"/>
      <c r="H175" s="25">
        <f si="64" t="shared"/>
        <v>-4.3572590851563842E-2</v>
      </c>
      <c r="I175">
        <v>9598.73</v>
      </c>
      <c r="J175">
        <v>9598.73</v>
      </c>
      <c r="K175" s="25">
        <f si="44" t="shared"/>
        <v>0</v>
      </c>
      <c r="L175">
        <f si="74" t="shared"/>
        <v>4</v>
      </c>
    </row>
    <row r="176" spans="1:12">
      <c r="A176" s="1">
        <v>42650</v>
      </c>
      <c r="B176">
        <v>10.58</v>
      </c>
      <c r="C176" s="25">
        <f si="69" t="shared"/>
        <v>0</v>
      </c>
      <c r="D176" s="26">
        <f si="70" t="shared"/>
        <v>11.061999999999999</v>
      </c>
      <c r="E176">
        <v>11.063000000000001</v>
      </c>
      <c r="F176" s="25">
        <f si="63" t="shared"/>
        <v>-4.3572590851563842E-2</v>
      </c>
      <c r="G176" s="25"/>
      <c r="H176" s="25">
        <f si="64" t="shared"/>
        <v>-4.3659043659043717E-2</v>
      </c>
      <c r="I176">
        <v>9598.73</v>
      </c>
      <c r="J176">
        <v>9598.73</v>
      </c>
      <c r="K176" s="25">
        <f si="44" t="shared"/>
        <v>0</v>
      </c>
      <c r="L176">
        <f si="74" t="shared"/>
        <v>5</v>
      </c>
    </row>
    <row r="177" spans="1:12">
      <c r="A177" s="1">
        <v>42653</v>
      </c>
      <c r="B177">
        <v>10.58</v>
      </c>
      <c r="C177" s="25">
        <f si="69" t="shared"/>
        <v>0</v>
      </c>
      <c r="D177" s="26">
        <f si="70" t="shared"/>
        <v>11.170648011768224</v>
      </c>
      <c r="E177">
        <v>11.17</v>
      </c>
      <c r="F177" s="25">
        <f si="63" t="shared"/>
        <v>-5.2874999834027436E-2</v>
      </c>
      <c r="G177" s="25"/>
      <c r="H177" s="25">
        <f si="64" t="shared"/>
        <v>-5.2820053715308846E-2</v>
      </c>
      <c r="I177">
        <v>9598.73</v>
      </c>
      <c r="J177">
        <v>9692.1299999999992</v>
      </c>
      <c r="K177" s="25">
        <f si="44" t="shared"/>
        <v>9.7304539246336752E-3</v>
      </c>
      <c r="L177">
        <f si="74" t="shared"/>
        <v>1</v>
      </c>
    </row>
    <row r="178" spans="1:12">
      <c r="A178" s="1">
        <v>42654</v>
      </c>
      <c r="B178">
        <v>10.56</v>
      </c>
      <c r="C178" s="25">
        <f ref="C178:C215" si="75" t="shared">B178/B177-1</f>
        <v>-1.890359168241873E-3</v>
      </c>
      <c r="D178" s="26">
        <f ref="D178:D208" si="76" t="shared">+E177*(1+K178)</f>
        <v>11.188324454995962</v>
      </c>
      <c r="E178">
        <v>11.135</v>
      </c>
      <c r="F178" s="25">
        <f si="63" t="shared"/>
        <v>-5.6158941182242295E-2</v>
      </c>
      <c r="G178" s="25"/>
      <c r="H178" s="25">
        <f si="64" t="shared"/>
        <v>-5.1638976201167419E-2</v>
      </c>
      <c r="I178">
        <v>9692.1299999999992</v>
      </c>
      <c r="J178">
        <v>9708.0300000000007</v>
      </c>
      <c r="K178" s="25">
        <f si="44" t="shared"/>
        <v>1.6405062664246461E-3</v>
      </c>
      <c r="L178">
        <f si="74" t="shared"/>
        <v>2</v>
      </c>
    </row>
    <row r="179" spans="1:12">
      <c r="A179" s="1">
        <v>42655</v>
      </c>
      <c r="B179">
        <v>10.48</v>
      </c>
      <c r="C179" s="25">
        <f si="75" t="shared"/>
        <v>-7.575757575757569E-3</v>
      </c>
      <c r="D179" s="26">
        <f si="76" t="shared"/>
        <v>11.103308704237625</v>
      </c>
      <c r="E179">
        <v>11.18</v>
      </c>
      <c r="F179" s="25">
        <f si="63" t="shared"/>
        <v>-5.6137203858858342E-2</v>
      </c>
      <c r="G179" s="25"/>
      <c r="H179" s="25">
        <f si="64" t="shared"/>
        <v>-6.2611806797853276E-2</v>
      </c>
      <c r="I179">
        <v>9708.0300000000007</v>
      </c>
      <c r="J179">
        <v>9680.4</v>
      </c>
      <c r="K179" s="25">
        <f si="44" t="shared"/>
        <v>-2.8460975089694696E-3</v>
      </c>
      <c r="L179">
        <f ref="L179" si="77" t="shared">WEEKDAY(A179,2)</f>
        <v>3</v>
      </c>
    </row>
    <row r="180" spans="1:12">
      <c r="A180" s="1">
        <v>42656</v>
      </c>
      <c r="B180">
        <v>10.46</v>
      </c>
      <c r="C180" s="25">
        <f si="75" t="shared"/>
        <v>-1.9083969465648609E-3</v>
      </c>
      <c r="D180" s="26">
        <f si="76" t="shared"/>
        <v>11.176073302756084</v>
      </c>
      <c r="E180">
        <v>11.167</v>
      </c>
      <c r="F180" s="25">
        <f si="63" t="shared"/>
        <v>-6.407199410364417E-2</v>
      </c>
      <c r="G180" s="25"/>
      <c r="H180" s="25">
        <f si="64" t="shared"/>
        <v>-6.3311542939016641E-2</v>
      </c>
      <c r="I180">
        <v>9680.4</v>
      </c>
      <c r="J180">
        <v>9677</v>
      </c>
      <c r="K180" s="25">
        <f si="44" t="shared"/>
        <v>-3.512251559852908E-4</v>
      </c>
      <c r="L180">
        <f ref="L180:L181" si="78" t="shared">WEEKDAY(A180,2)</f>
        <v>4</v>
      </c>
    </row>
    <row r="181" spans="1:12">
      <c r="A181" s="1">
        <v>42657</v>
      </c>
      <c r="B181">
        <v>10.54</v>
      </c>
      <c r="C181" s="25">
        <f si="75" t="shared"/>
        <v>7.6481835564052858E-3</v>
      </c>
      <c r="D181" s="26">
        <f si="76" t="shared"/>
        <v>11.197107164410458</v>
      </c>
      <c r="E181">
        <v>11.22</v>
      </c>
      <c r="F181" s="25">
        <f si="63" t="shared"/>
        <v>-5.8685440334004024E-2</v>
      </c>
      <c r="G181" s="25"/>
      <c r="H181" s="25">
        <f si="64" t="shared"/>
        <v>-6.0606060606060774E-2</v>
      </c>
      <c r="I181">
        <v>9677</v>
      </c>
      <c r="J181">
        <v>9703.09</v>
      </c>
      <c r="K181" s="25">
        <f si="44" t="shared"/>
        <v>2.6960834969516068E-3</v>
      </c>
      <c r="L181">
        <f si="78" t="shared"/>
        <v>5</v>
      </c>
    </row>
    <row r="182" spans="1:12">
      <c r="A182" s="1">
        <v>42660</v>
      </c>
      <c r="B182">
        <v>10.46</v>
      </c>
      <c r="C182" s="25">
        <f si="75" t="shared"/>
        <v>-7.5901328273243474E-3</v>
      </c>
      <c r="D182" s="26">
        <f si="76" t="shared"/>
        <v>11.137692240306954</v>
      </c>
      <c r="E182">
        <v>11.101000000000001</v>
      </c>
      <c r="F182" s="25">
        <f si="63" t="shared"/>
        <v>-6.084673787756556E-2</v>
      </c>
      <c r="G182" s="25"/>
      <c r="H182" s="25">
        <f si="64" t="shared"/>
        <v>-5.7742545716602089E-2</v>
      </c>
      <c r="I182">
        <v>9703.09</v>
      </c>
      <c r="J182">
        <v>9631.91</v>
      </c>
      <c r="K182" s="25">
        <f si="44" t="shared"/>
        <v>-7.3358074592733136E-3</v>
      </c>
      <c r="L182">
        <f ref="L182" si="79" t="shared">WEEKDAY(A182,2)</f>
        <v>1</v>
      </c>
    </row>
    <row r="183" spans="1:12">
      <c r="A183" s="1">
        <v>42661</v>
      </c>
      <c r="B183">
        <v>10.62</v>
      </c>
      <c r="C183" s="25">
        <f si="75" t="shared"/>
        <v>1.5296367112810572E-2</v>
      </c>
      <c r="D183" s="26">
        <f si="76" t="shared"/>
        <v>11.246782663043987</v>
      </c>
      <c r="E183">
        <v>11.257999999999999</v>
      </c>
      <c r="F183" s="25">
        <f si="63" t="shared"/>
        <v>-5.5729952451517129E-2</v>
      </c>
      <c r="G183" s="25"/>
      <c r="H183" s="25">
        <f si="64" t="shared"/>
        <v>-5.6670811867116755E-2</v>
      </c>
      <c r="I183">
        <v>9631.91</v>
      </c>
      <c r="J183">
        <v>9758.4</v>
      </c>
      <c r="K183" s="25">
        <f si="44" t="shared"/>
        <v>1.3132390148994366E-2</v>
      </c>
      <c r="L183">
        <f ref="L183" si="80" t="shared">WEEKDAY(A183,2)</f>
        <v>2</v>
      </c>
    </row>
    <row r="184" spans="1:12">
      <c r="A184" s="1">
        <v>42662</v>
      </c>
      <c r="B184">
        <v>10.56</v>
      </c>
      <c r="C184" s="25">
        <f si="75" t="shared"/>
        <v>-5.6497175141241307E-3</v>
      </c>
      <c r="D184" s="26">
        <f si="76" t="shared"/>
        <v>11.246036413756354</v>
      </c>
      <c r="E184">
        <v>11.241</v>
      </c>
      <c r="F184" s="25">
        <f si="63" t="shared"/>
        <v>-6.1002506884752838E-2</v>
      </c>
      <c r="G184" s="25"/>
      <c r="H184" s="25">
        <f si="64" t="shared"/>
        <v>-6.0581798772351148E-2</v>
      </c>
      <c r="I184">
        <v>9758.4</v>
      </c>
      <c r="J184">
        <v>9748.0300000000007</v>
      </c>
      <c r="K184" s="25">
        <f si="44" t="shared"/>
        <v>-1.0626742088866159E-3</v>
      </c>
      <c r="L184">
        <f ref="L184:L185" si="81" t="shared">WEEKDAY(A184,2)</f>
        <v>3</v>
      </c>
    </row>
    <row r="185" spans="1:12">
      <c r="A185" s="1">
        <v>42663</v>
      </c>
      <c r="B185">
        <v>10.58</v>
      </c>
      <c r="C185" s="25">
        <f si="75" t="shared"/>
        <v>1.8939393939394478E-3</v>
      </c>
      <c r="D185" s="26">
        <f si="76" t="shared"/>
        <v>11.254745620397147</v>
      </c>
      <c r="E185">
        <v>11.256</v>
      </c>
      <c r="F185" s="25">
        <f si="63" t="shared"/>
        <v>-5.9952098710635893E-2</v>
      </c>
      <c r="G185" s="25"/>
      <c r="H185" s="25">
        <f si="64" t="shared"/>
        <v>-6.0056858564321303E-2</v>
      </c>
      <c r="I185">
        <v>9748.0300000000007</v>
      </c>
      <c r="J185">
        <v>9759.9500000000007</v>
      </c>
      <c r="K185" s="25">
        <f si="44" t="shared"/>
        <v>1.22281117312939E-3</v>
      </c>
      <c r="L185">
        <f si="81" t="shared"/>
        <v>4</v>
      </c>
    </row>
    <row r="186" spans="1:12">
      <c r="A186" s="1">
        <v>42664</v>
      </c>
      <c r="B186">
        <v>10.58</v>
      </c>
      <c r="C186" s="25">
        <f si="75" t="shared"/>
        <v>0</v>
      </c>
      <c r="D186" s="26">
        <f si="76" t="shared"/>
        <v>11.337675615141471</v>
      </c>
      <c r="F186" s="25">
        <f>+B186/D186-1</f>
        <v>-6.6828126051656889E-2</v>
      </c>
      <c r="G186" s="25"/>
      <c r="H186" s="25"/>
      <c r="I186">
        <v>9759.9500000000007</v>
      </c>
      <c r="J186">
        <v>9830.77</v>
      </c>
      <c r="K186" s="25">
        <f ref="K186:K272" si="82" t="shared">+J186/I186-1</f>
        <v>7.2561847140610869E-3</v>
      </c>
      <c r="L186">
        <f ref="L186" si="83" t="shared">WEEKDAY(A186,2)</f>
        <v>5</v>
      </c>
    </row>
    <row r="187" spans="1:12">
      <c r="A187" s="1">
        <v>42667</v>
      </c>
      <c r="B187">
        <v>10.76</v>
      </c>
      <c r="C187" s="25">
        <f si="75" t="shared"/>
        <v>1.7013232514177634E-2</v>
      </c>
      <c r="D187" s="26"/>
      <c r="E187">
        <v>11.396000000000001</v>
      </c>
      <c r="F187" s="25"/>
      <c r="G187" s="25"/>
      <c r="H187" s="25">
        <f si="64" t="shared"/>
        <v>-5.580905580905593E-2</v>
      </c>
      <c r="I187">
        <v>9830.77</v>
      </c>
      <c r="J187">
        <v>9940.57</v>
      </c>
      <c r="K187" s="25">
        <f si="82" t="shared"/>
        <v>1.1169013210562184E-2</v>
      </c>
      <c r="L187">
        <f ref="L187" si="84" t="shared">WEEKDAY(A187,2)</f>
        <v>1</v>
      </c>
    </row>
    <row r="188" spans="1:12">
      <c r="A188" s="1">
        <v>42668</v>
      </c>
      <c r="B188">
        <v>10.72</v>
      </c>
      <c r="C188" s="25">
        <f si="75" t="shared"/>
        <v>-3.7174721189590088E-3</v>
      </c>
      <c r="D188" s="26">
        <f si="76" t="shared"/>
        <v>11.373576159113613</v>
      </c>
      <c r="E188">
        <v>11.371</v>
      </c>
      <c r="F188" s="25">
        <f ref="F188:F231" si="85" t="shared">+B188/D188-1</f>
        <v>-5.7464437743260155E-2</v>
      </c>
      <c r="G188" s="25"/>
      <c r="H188" s="25">
        <f si="64" t="shared"/>
        <v>-5.7250901415882516E-2</v>
      </c>
      <c r="I188">
        <v>9940.57</v>
      </c>
      <c r="J188">
        <v>9921.01</v>
      </c>
      <c r="K188" s="25">
        <f si="82" t="shared"/>
        <v>-1.967694005474474E-3</v>
      </c>
      <c r="L188">
        <f ref="L188" si="86" t="shared">WEEKDAY(A188,2)</f>
        <v>2</v>
      </c>
    </row>
    <row r="189" spans="1:12">
      <c r="A189" s="1">
        <v>42669</v>
      </c>
      <c r="B189">
        <v>10.64</v>
      </c>
      <c r="C189" s="25">
        <f si="75" t="shared"/>
        <v>-7.4626865671642006E-3</v>
      </c>
      <c r="D189" s="26">
        <f si="76" t="shared"/>
        <v>11.307044636584379</v>
      </c>
      <c r="E189">
        <v>11.311</v>
      </c>
      <c r="F189" s="25">
        <f si="85" t="shared"/>
        <v>-5.8993720996389332E-2</v>
      </c>
      <c r="G189" s="25"/>
      <c r="H189" s="25">
        <f si="64" t="shared"/>
        <v>-5.9322783131464885E-2</v>
      </c>
      <c r="I189">
        <v>9921.01</v>
      </c>
      <c r="J189">
        <v>9865.2099999999991</v>
      </c>
      <c r="K189" s="25">
        <f si="82" t="shared"/>
        <v>-5.624427351650807E-3</v>
      </c>
      <c r="L189">
        <f ref="L189" si="87" t="shared">WEEKDAY(A189,2)</f>
        <v>3</v>
      </c>
    </row>
    <row r="190" spans="1:12">
      <c r="A190" s="1">
        <v>42670</v>
      </c>
      <c r="B190">
        <v>10.6</v>
      </c>
      <c r="C190" s="25">
        <f si="75" t="shared"/>
        <v>-3.7593984962407401E-3</v>
      </c>
      <c r="D190" s="26">
        <f si="76" t="shared"/>
        <v>11.2815908794643</v>
      </c>
      <c r="E190">
        <v>11.276</v>
      </c>
      <c r="F190" s="25">
        <f si="85" t="shared"/>
        <v>-6.0416202532657781E-2</v>
      </c>
      <c r="G190" s="25"/>
      <c r="H190" s="25">
        <f si="64" t="shared"/>
        <v>-5.9950336998935816E-2</v>
      </c>
      <c r="I190">
        <v>9865.2099999999991</v>
      </c>
      <c r="J190">
        <v>9839.56</v>
      </c>
      <c r="K190" s="25">
        <f si="82" t="shared"/>
        <v>-2.6000460203077225E-3</v>
      </c>
      <c r="L190">
        <f ref="L190" si="88" t="shared">WEEKDAY(A190,2)</f>
        <v>4</v>
      </c>
    </row>
    <row r="191" spans="1:12">
      <c r="A191" s="1">
        <v>42671</v>
      </c>
      <c r="B191">
        <v>10.64</v>
      </c>
      <c r="C191" s="25">
        <f si="75" t="shared"/>
        <v>3.7735849056603765E-3</v>
      </c>
      <c r="D191" s="26">
        <f si="76" t="shared"/>
        <v>11.311674550488032</v>
      </c>
      <c r="E191">
        <v>11.289</v>
      </c>
      <c r="F191" s="25">
        <f si="85" t="shared"/>
        <v>-5.9378878652325828E-2</v>
      </c>
      <c r="G191" s="25"/>
      <c r="H191" s="25">
        <f si="64" t="shared"/>
        <v>-5.748959163787748E-2</v>
      </c>
      <c r="I191">
        <v>9839.56</v>
      </c>
      <c r="J191">
        <v>9870.69</v>
      </c>
      <c r="K191" s="25">
        <f si="82" t="shared"/>
        <v>3.1637593550932763E-3</v>
      </c>
      <c r="L191">
        <f ref="L191" si="89" t="shared">WEEKDAY(A191,2)</f>
        <v>5</v>
      </c>
    </row>
    <row r="192" spans="1:12">
      <c r="A192" s="1">
        <v>42674</v>
      </c>
      <c r="B192">
        <v>10.98</v>
      </c>
      <c r="C192" s="25">
        <f si="75" t="shared"/>
        <v>3.1954887218045069E-2</v>
      </c>
      <c r="D192" s="26">
        <f si="76" t="shared"/>
        <v>11.267555830443463</v>
      </c>
      <c r="E192">
        <v>11.303000000000001</v>
      </c>
      <c r="F192" s="25">
        <f si="85" t="shared"/>
        <v>-2.5520692754547936E-2</v>
      </c>
      <c r="G192" s="25"/>
      <c r="H192" s="25">
        <f si="64" t="shared"/>
        <v>-2.8576484119260392E-2</v>
      </c>
      <c r="I192">
        <v>9870.69</v>
      </c>
      <c r="J192">
        <v>9851.94</v>
      </c>
      <c r="K192" s="25">
        <f si="82" t="shared"/>
        <v>-1.8995632524170247E-3</v>
      </c>
      <c r="L192">
        <f ref="L192" si="90" t="shared">WEEKDAY(A192,2)</f>
        <v>1</v>
      </c>
    </row>
    <row r="193" spans="1:12">
      <c r="A193" s="1">
        <f>A192+1</f>
        <v>42675</v>
      </c>
      <c r="B193">
        <v>11.1</v>
      </c>
      <c r="C193" s="25">
        <f si="75" t="shared"/>
        <v>1.0928961748633892E-2</v>
      </c>
      <c r="D193" s="26">
        <f si="76" t="shared"/>
        <v>11.371458599017046</v>
      </c>
      <c r="E193">
        <v>11.303000000000001</v>
      </c>
      <c r="F193" s="25">
        <f si="85" t="shared"/>
        <v>-2.3871924314134318E-2</v>
      </c>
      <c r="G193" s="25"/>
      <c r="H193" s="25">
        <f si="64" t="shared"/>
        <v>-1.7959833672476444E-2</v>
      </c>
      <c r="I193">
        <v>9851.94</v>
      </c>
      <c r="J193">
        <v>9911.61</v>
      </c>
      <c r="K193" s="25">
        <f si="82" t="shared"/>
        <v>6.0566751320043632E-3</v>
      </c>
      <c r="L193">
        <f ref="L193" si="91" t="shared">WEEKDAY(A193,2)</f>
        <v>2</v>
      </c>
    </row>
    <row r="194" spans="1:12">
      <c r="A194" s="1">
        <f ref="A194:A196" si="92" t="shared">A193+1</f>
        <v>42676</v>
      </c>
      <c r="B194">
        <v>11.06</v>
      </c>
      <c r="C194" s="25">
        <f si="75" t="shared"/>
        <v>-3.6036036036035668E-3</v>
      </c>
      <c r="D194" s="26">
        <f si="76" t="shared"/>
        <v>11.20741336372194</v>
      </c>
      <c r="E194">
        <v>11.287000000000001</v>
      </c>
      <c r="F194" s="25">
        <f si="85" t="shared"/>
        <v>-1.3153201272928183E-2</v>
      </c>
      <c r="G194" s="25"/>
      <c r="H194" s="25">
        <f si="64" t="shared"/>
        <v>-2.0111632851953609E-2</v>
      </c>
      <c r="I194">
        <v>9911.61</v>
      </c>
      <c r="J194">
        <v>9827.7900000000009</v>
      </c>
      <c r="K194" s="25">
        <f si="82" t="shared"/>
        <v>-8.456749206233849E-3</v>
      </c>
      <c r="L194">
        <f ref="L194" si="93" t="shared">WEEKDAY(A194,2)</f>
        <v>3</v>
      </c>
    </row>
    <row r="195" spans="1:12">
      <c r="A195" s="1">
        <f si="92" t="shared"/>
        <v>42677</v>
      </c>
      <c r="B195">
        <v>11.18</v>
      </c>
      <c r="C195" s="25">
        <f si="75" t="shared"/>
        <v>1.0849909584086825E-2</v>
      </c>
      <c r="D195" s="26">
        <f si="76" t="shared"/>
        <v>11.414010175227594</v>
      </c>
      <c r="E195">
        <v>11.430999999999999</v>
      </c>
      <c r="F195" s="25">
        <f si="85" t="shared"/>
        <v>-2.0502012144292481E-2</v>
      </c>
      <c r="G195" s="25"/>
      <c r="H195" s="25">
        <f si="64" t="shared"/>
        <v>-2.1957833960283391E-2</v>
      </c>
      <c r="I195">
        <v>9827.7900000000009</v>
      </c>
      <c r="J195">
        <v>9938.3799999999992</v>
      </c>
      <c r="K195" s="25">
        <f si="82" t="shared"/>
        <v>1.1252784196650323E-2</v>
      </c>
      <c r="L195">
        <f ref="L195" si="94" t="shared">WEEKDAY(A195,2)</f>
        <v>4</v>
      </c>
    </row>
    <row r="196" spans="1:12">
      <c r="A196" s="1">
        <f si="92" t="shared"/>
        <v>42678</v>
      </c>
      <c r="B196">
        <v>11.18</v>
      </c>
      <c r="C196" s="25">
        <f si="75" t="shared"/>
        <v>0</v>
      </c>
      <c r="D196" s="26">
        <f si="76" t="shared"/>
        <v>11.410607176421106</v>
      </c>
      <c r="E196">
        <v>11.407999999999999</v>
      </c>
      <c r="F196" s="25">
        <f si="85" t="shared"/>
        <v>-2.0209895306678605E-2</v>
      </c>
      <c r="G196" s="25"/>
      <c r="H196" s="25">
        <f si="64" t="shared"/>
        <v>-1.9985974754558211E-2</v>
      </c>
      <c r="I196">
        <v>9938.3799999999992</v>
      </c>
      <c r="J196">
        <v>9920.65</v>
      </c>
      <c r="K196" s="25">
        <f si="82" t="shared"/>
        <v>-1.7839929646481512E-3</v>
      </c>
      <c r="L196">
        <f ref="L196:L197" si="95" t="shared">WEEKDAY(A196,2)</f>
        <v>5</v>
      </c>
    </row>
    <row r="197" spans="1:12">
      <c r="A197" s="1">
        <v>42681</v>
      </c>
      <c r="B197">
        <v>11.16</v>
      </c>
      <c r="C197" s="25">
        <f si="75" t="shared"/>
        <v>-1.7889087656529634E-3</v>
      </c>
      <c r="D197" s="26">
        <f si="76" t="shared"/>
        <v>11.424696905948702</v>
      </c>
      <c r="E197">
        <v>11.388999999999999</v>
      </c>
      <c r="F197" s="25">
        <f si="85" t="shared"/>
        <v>-2.3168833985510617E-2</v>
      </c>
      <c r="G197" s="25"/>
      <c r="H197" s="25">
        <f si="64" t="shared"/>
        <v>-2.0107120906137421E-2</v>
      </c>
      <c r="I197">
        <v>9920.65</v>
      </c>
      <c r="J197">
        <v>9935.17</v>
      </c>
      <c r="K197" s="25">
        <f si="82" t="shared"/>
        <v>1.4636137753070155E-3</v>
      </c>
      <c r="L197">
        <f si="95" t="shared"/>
        <v>1</v>
      </c>
    </row>
    <row r="198" spans="1:12">
      <c r="A198" s="1">
        <v>42682</v>
      </c>
      <c r="B198">
        <v>11.22</v>
      </c>
      <c r="C198" s="25">
        <f si="75" t="shared"/>
        <v>5.3763440860215006E-3</v>
      </c>
      <c r="D198" s="26">
        <f si="76" t="shared"/>
        <v>11.432056217457779</v>
      </c>
      <c r="E198">
        <v>11.414999999999999</v>
      </c>
      <c r="F198" s="25">
        <f si="85" t="shared"/>
        <v>-1.8549263004318473E-2</v>
      </c>
      <c r="G198" s="25"/>
      <c r="H198" s="25">
        <f si="64" t="shared"/>
        <v>-1.7082785808147039E-2</v>
      </c>
      <c r="I198">
        <v>9935.17</v>
      </c>
      <c r="J198">
        <v>9972.73</v>
      </c>
      <c r="K198" s="25">
        <f si="82" t="shared"/>
        <v>3.7805090401070718E-3</v>
      </c>
      <c r="L198">
        <f ref="L198" si="96" t="shared">WEEKDAY(A198,2)</f>
        <v>2</v>
      </c>
    </row>
    <row r="199" spans="1:12">
      <c r="A199" s="1">
        <v>42683</v>
      </c>
      <c r="B199">
        <v>11.14</v>
      </c>
      <c r="C199" s="25">
        <f si="75" t="shared"/>
        <v>-7.1301247771835552E-3</v>
      </c>
      <c r="D199" s="26">
        <f si="76" t="shared"/>
        <v>11.322468807437881</v>
      </c>
      <c r="E199">
        <v>11.319000000000001</v>
      </c>
      <c r="F199" s="25">
        <f si="85" t="shared"/>
        <v>-1.61156379002797E-2</v>
      </c>
      <c r="G199" s="25"/>
      <c r="H199" s="25">
        <f si="64" t="shared"/>
        <v>-1.5814117854934251E-2</v>
      </c>
      <c r="I199">
        <v>9972.73</v>
      </c>
      <c r="J199">
        <v>9891.89</v>
      </c>
      <c r="K199" s="25">
        <f si="82" t="shared"/>
        <v>-8.1061053492875734E-3</v>
      </c>
      <c r="L199">
        <f ref="L199" si="97" t="shared">WEEKDAY(A199,2)</f>
        <v>3</v>
      </c>
    </row>
    <row r="200" spans="1:12">
      <c r="A200" s="1">
        <v>42684</v>
      </c>
      <c r="B200">
        <v>11.26</v>
      </c>
      <c r="C200" s="25">
        <f si="75" t="shared"/>
        <v>1.0771992818671361E-2</v>
      </c>
      <c r="D200" s="26">
        <f si="76" t="shared"/>
        <v>11.440029513065756</v>
      </c>
      <c r="E200">
        <v>11.430999999999999</v>
      </c>
      <c r="F200" s="25">
        <f si="85" t="shared"/>
        <v>-1.5736804949685101E-2</v>
      </c>
      <c r="G200" s="25"/>
      <c r="H200" s="25">
        <f si="64" t="shared"/>
        <v>-1.4959321144256799E-2</v>
      </c>
      <c r="I200">
        <v>9891.89</v>
      </c>
      <c r="J200">
        <v>9997.66</v>
      </c>
      <c r="K200" s="25">
        <f si="82" t="shared"/>
        <v>1.0692597673447768E-2</v>
      </c>
      <c r="L200">
        <f ref="L200" si="98" t="shared">WEEKDAY(A200,2)</f>
        <v>4</v>
      </c>
    </row>
    <row r="201" spans="1:12">
      <c r="A201" s="1">
        <v>42685</v>
      </c>
      <c r="B201">
        <v>11.38</v>
      </c>
      <c r="C201" s="25">
        <f si="75" t="shared"/>
        <v>1.0657193605683846E-2</v>
      </c>
      <c r="D201" s="26">
        <f si="76" t="shared"/>
        <v>11.500585348971658</v>
      </c>
      <c r="E201">
        <v>11.462999999999999</v>
      </c>
      <c r="F201" s="25">
        <f si="85" t="shared"/>
        <v>-1.0485148826136825E-2</v>
      </c>
      <c r="G201" s="25"/>
      <c r="H201" s="25">
        <f ref="H201:H231" si="99" t="shared">+B201/E201-1</f>
        <v>-7.2406874291196521E-3</v>
      </c>
      <c r="I201">
        <v>9997.66</v>
      </c>
      <c r="J201">
        <v>10058.52</v>
      </c>
      <c r="K201" s="25">
        <f si="82" t="shared"/>
        <v>6.0874244573230207E-3</v>
      </c>
      <c r="L201">
        <f ref="L201" si="100" t="shared">WEEKDAY(A201,2)</f>
        <v>5</v>
      </c>
    </row>
    <row r="202" spans="1:12">
      <c r="A202" s="1">
        <v>42688</v>
      </c>
      <c r="B202">
        <v>11.36</v>
      </c>
      <c r="C202" s="25">
        <f si="75" t="shared"/>
        <v>-1.7574692442883233E-3</v>
      </c>
      <c r="D202" s="26">
        <f si="76" t="shared"/>
        <v>11.501211823409406</v>
      </c>
      <c r="E202">
        <v>11.472</v>
      </c>
      <c r="F202" s="25">
        <f si="85" t="shared"/>
        <v>-1.2277995186732116E-2</v>
      </c>
      <c r="G202" s="25"/>
      <c r="H202" s="25">
        <f si="99" t="shared"/>
        <v>-9.7629009762900676E-3</v>
      </c>
      <c r="I202">
        <v>10058.52</v>
      </c>
      <c r="J202">
        <v>10092.049999999999</v>
      </c>
      <c r="K202" s="25">
        <f si="82" t="shared"/>
        <v>3.3334924024606138E-3</v>
      </c>
      <c r="L202">
        <f ref="L202" si="101" t="shared">WEEKDAY(A202,2)</f>
        <v>1</v>
      </c>
    </row>
    <row r="203" spans="1:12">
      <c r="A203" s="1">
        <v>42689</v>
      </c>
      <c r="B203">
        <v>11.26</v>
      </c>
      <c r="C203" s="25">
        <f si="75" t="shared"/>
        <v>-8.8028169014083835E-3</v>
      </c>
      <c r="D203" s="26">
        <f si="76" t="shared"/>
        <v>11.451538745844502</v>
      </c>
      <c r="E203">
        <v>11.414</v>
      </c>
      <c r="F203" s="25">
        <f si="85" t="shared"/>
        <v>-1.6726026964193563E-2</v>
      </c>
      <c r="G203" s="25"/>
      <c r="H203" s="25">
        <f si="99" t="shared"/>
        <v>-1.3492202558261779E-2</v>
      </c>
      <c r="I203">
        <v>10092.049999999999</v>
      </c>
      <c r="J203">
        <v>10074.049999999999</v>
      </c>
      <c r="K203" s="25">
        <f si="82" t="shared"/>
        <v>-1.783582126525296E-3</v>
      </c>
      <c r="L203">
        <f ref="L203" si="102" t="shared">WEEKDAY(A203,2)</f>
        <v>2</v>
      </c>
    </row>
    <row r="204" spans="1:12">
      <c r="A204" s="1">
        <v>42690</v>
      </c>
      <c r="B204">
        <v>11.2</v>
      </c>
      <c r="C204" s="25">
        <f si="75" t="shared"/>
        <v>-5.3285968028419228E-3</v>
      </c>
      <c r="D204" s="26">
        <f si="76" t="shared"/>
        <v>11.39896495649714</v>
      </c>
      <c r="E204">
        <v>11.388999999999999</v>
      </c>
      <c r="F204" s="25">
        <f si="85" t="shared"/>
        <v>-1.7454651124594989E-2</v>
      </c>
      <c r="G204" s="25"/>
      <c r="H204" s="25">
        <f si="99" t="shared"/>
        <v>-1.6594960049170271E-2</v>
      </c>
      <c r="I204">
        <v>10074.049999999999</v>
      </c>
      <c r="J204">
        <v>10060.780000000001</v>
      </c>
      <c r="K204" s="25">
        <f si="82" t="shared"/>
        <v>-1.3172457948886773E-3</v>
      </c>
      <c r="L204">
        <f ref="L204" si="103" t="shared">WEEKDAY(A204,2)</f>
        <v>3</v>
      </c>
    </row>
    <row r="205" spans="1:12">
      <c r="A205" s="1">
        <v>42691</v>
      </c>
      <c r="B205">
        <v>11.16</v>
      </c>
      <c r="C205" s="25">
        <f si="75" t="shared"/>
        <v>-3.5714285714284477E-3</v>
      </c>
      <c r="D205" s="26">
        <f si="76" t="shared"/>
        <v>11.407746244326979</v>
      </c>
      <c r="E205">
        <v>11.39</v>
      </c>
      <c r="F205" s="25">
        <f si="85" t="shared"/>
        <v>-2.1717369848595847E-2</v>
      </c>
      <c r="G205" s="25"/>
      <c r="H205" s="25">
        <f si="99" t="shared"/>
        <v>-2.0193151887620719E-2</v>
      </c>
      <c r="I205">
        <v>10060.780000000001</v>
      </c>
      <c r="J205">
        <v>10077.34</v>
      </c>
      <c r="K205" s="25">
        <f si="82" t="shared"/>
        <v>1.6459956385090901E-3</v>
      </c>
      <c r="L205">
        <f ref="L205" si="104" t="shared">WEEKDAY(A205,2)</f>
        <v>4</v>
      </c>
    </row>
    <row r="206" spans="1:12">
      <c r="A206" s="1">
        <v>42692</v>
      </c>
      <c r="B206">
        <v>11.18</v>
      </c>
      <c r="C206" s="25">
        <f si="75" t="shared"/>
        <v>1.7921146953405742E-3</v>
      </c>
      <c r="D206" s="26">
        <f si="76" t="shared"/>
        <v>11.355255851246461</v>
      </c>
      <c r="E206">
        <v>11.339</v>
      </c>
      <c r="F206" s="25">
        <f si="85" t="shared"/>
        <v>-1.5433897178743328E-2</v>
      </c>
      <c r="G206" s="25"/>
      <c r="H206" s="25">
        <f si="99" t="shared"/>
        <v>-1.402240056442372E-2</v>
      </c>
      <c r="I206">
        <v>10077.34</v>
      </c>
      <c r="J206">
        <v>10046.6</v>
      </c>
      <c r="K206" s="25">
        <f si="82" t="shared"/>
        <v>-3.0504081434187258E-3</v>
      </c>
      <c r="L206">
        <f ref="L206" si="105" t="shared">WEEKDAY(A206,2)</f>
        <v>5</v>
      </c>
    </row>
    <row r="207" spans="1:12">
      <c r="A207" s="1">
        <v>42695</v>
      </c>
      <c r="B207">
        <v>11.28</v>
      </c>
      <c r="C207" s="25">
        <f si="75" t="shared"/>
        <v>8.9445438282647061E-3</v>
      </c>
      <c r="D207" s="26">
        <f si="76" t="shared"/>
        <v>11.473872543945216</v>
      </c>
      <c r="E207">
        <v>11.436999999999999</v>
      </c>
      <c r="F207" s="25">
        <f si="85" t="shared"/>
        <v>-1.6896870973830302E-2</v>
      </c>
      <c r="G207" s="25"/>
      <c r="H207" s="25">
        <f si="99" t="shared"/>
        <v>-1.3727376060155616E-2</v>
      </c>
      <c r="I207">
        <v>10046.6</v>
      </c>
      <c r="J207">
        <v>10166.1</v>
      </c>
      <c r="K207" s="25">
        <f si="82" t="shared"/>
        <v>1.189457129775251E-2</v>
      </c>
      <c r="L207">
        <f ref="L207" si="106" t="shared">WEEKDAY(A207,2)</f>
        <v>1</v>
      </c>
    </row>
    <row r="208" spans="1:12">
      <c r="A208" s="1">
        <v>42696</v>
      </c>
      <c r="B208">
        <v>11.38</v>
      </c>
      <c r="C208" s="25">
        <f si="75" t="shared"/>
        <v>8.8652482269504507E-3</v>
      </c>
      <c r="D208" s="26">
        <f si="76" t="shared"/>
        <v>11.520824757773383</v>
      </c>
      <c r="E208">
        <v>11.554</v>
      </c>
      <c r="F208" s="25">
        <f si="85" t="shared"/>
        <v>-1.2223496210925666E-2</v>
      </c>
      <c r="G208" s="25"/>
      <c r="H208" s="25">
        <f si="99" t="shared"/>
        <v>-1.5059719577635411E-2</v>
      </c>
      <c r="I208">
        <v>10166.1</v>
      </c>
      <c r="J208">
        <v>10240.61</v>
      </c>
      <c r="K208" s="25">
        <f si="82" t="shared"/>
        <v>7.3292609752018123E-3</v>
      </c>
      <c r="L208">
        <f ref="L208" si="107" t="shared">WEEKDAY(A208,2)</f>
        <v>2</v>
      </c>
    </row>
    <row r="209" spans="1:12">
      <c r="A209" s="1">
        <v>42697</v>
      </c>
      <c r="B209">
        <v>11.44</v>
      </c>
      <c r="C209" s="25">
        <f si="75" t="shared"/>
        <v>5.2724077328645258E-3</v>
      </c>
      <c r="D209" s="26">
        <f ref="D209:D215" si="108" t="shared">+E208*(1+K209)</f>
        <v>11.632627958686054</v>
      </c>
      <c r="E209">
        <v>11.61</v>
      </c>
      <c r="F209" s="25">
        <f si="85" t="shared"/>
        <v>-1.6559281305151718E-2</v>
      </c>
      <c r="G209" s="25"/>
      <c r="H209" s="25">
        <f si="99" t="shared"/>
        <v>-1.4642549526270421E-2</v>
      </c>
      <c r="I209">
        <v>10240.61</v>
      </c>
      <c r="J209">
        <v>10310.299999999999</v>
      </c>
      <c r="K209" s="25">
        <f si="82" t="shared"/>
        <v>6.805258671114256E-3</v>
      </c>
      <c r="L209">
        <f ref="L209" si="109" t="shared">WEEKDAY(A209,2)</f>
        <v>3</v>
      </c>
    </row>
    <row r="210" spans="1:12">
      <c r="A210" s="1">
        <v>42698</v>
      </c>
      <c r="B210">
        <v>11.44</v>
      </c>
      <c r="C210" s="25">
        <f si="75" t="shared"/>
        <v>0</v>
      </c>
      <c r="D210" s="26">
        <f si="108" t="shared"/>
        <v>11.64318494127232</v>
      </c>
      <c r="E210">
        <v>11.612</v>
      </c>
      <c r="F210" s="25">
        <f si="85" t="shared"/>
        <v>-1.7450976025647269E-2</v>
      </c>
      <c r="G210" s="25"/>
      <c r="H210" s="25">
        <f si="99" t="shared"/>
        <v>-1.4812263176024798E-2</v>
      </c>
      <c r="I210">
        <v>10310.299999999999</v>
      </c>
      <c r="J210">
        <v>10339.77</v>
      </c>
      <c r="K210" s="25">
        <f si="82" t="shared"/>
        <v>2.8583067418019859E-3</v>
      </c>
      <c r="L210">
        <f ref="L210" si="110" t="shared">WEEKDAY(A210,2)</f>
        <v>4</v>
      </c>
    </row>
    <row r="211" spans="1:12">
      <c r="A211" s="1">
        <v>42699</v>
      </c>
      <c r="B211">
        <v>11.6</v>
      </c>
      <c r="C211" s="25">
        <f si="75" t="shared"/>
        <v>1.3986013986013957E-2</v>
      </c>
      <c r="D211" s="26">
        <f si="108" t="shared"/>
        <v>11.745945265707071</v>
      </c>
      <c r="E211">
        <v>11.731</v>
      </c>
      <c r="F211" s="25">
        <f si="85" t="shared"/>
        <v>-1.2425161398731066E-2</v>
      </c>
      <c r="G211" s="25"/>
      <c r="H211" s="25">
        <f si="99" t="shared"/>
        <v>-1.1166993436194761E-2</v>
      </c>
      <c r="I211">
        <v>10339.77</v>
      </c>
      <c r="J211">
        <v>10459.040000000001</v>
      </c>
      <c r="K211" s="25">
        <f si="82" t="shared"/>
        <v>1.1535072830440196E-2</v>
      </c>
      <c r="L211">
        <f ref="L211" si="111" t="shared">WEEKDAY(A211,2)</f>
        <v>5</v>
      </c>
    </row>
    <row r="212" spans="1:12">
      <c r="A212" s="1">
        <v>42702</v>
      </c>
      <c r="B212">
        <v>11.68</v>
      </c>
      <c r="C212" s="25">
        <f si="75" t="shared"/>
        <v>6.8965517241379448E-3</v>
      </c>
      <c r="D212" s="26">
        <f si="108" t="shared"/>
        <v>11.786261894973149</v>
      </c>
      <c r="E212">
        <v>11.804</v>
      </c>
      <c r="F212" s="25">
        <f si="85" t="shared"/>
        <v>-9.0157418798296751E-3</v>
      </c>
      <c r="G212" s="25"/>
      <c r="H212" s="25">
        <f si="99" t="shared"/>
        <v>-1.0504913588614051E-2</v>
      </c>
      <c r="I212">
        <v>10459.040000000001</v>
      </c>
      <c r="J212">
        <v>10508.31</v>
      </c>
      <c r="K212" s="25">
        <f si="82" t="shared"/>
        <v>4.710757392647702E-3</v>
      </c>
      <c r="L212">
        <f ref="L212:L217" si="112" t="shared">WEEKDAY(A212,2)</f>
        <v>1</v>
      </c>
    </row>
    <row r="213" spans="1:12">
      <c r="A213" s="1">
        <v>42703</v>
      </c>
      <c r="B213">
        <v>11.82</v>
      </c>
      <c r="C213" s="25">
        <f si="75" t="shared"/>
        <v>1.1986301369863117E-2</v>
      </c>
      <c r="D213" s="26">
        <f si="108" t="shared"/>
        <v>11.96754146004448</v>
      </c>
      <c r="E213">
        <v>11.994</v>
      </c>
      <c r="F213" s="25">
        <f si="85" t="shared"/>
        <v>-1.2328468678138305E-2</v>
      </c>
      <c r="G213" s="25"/>
      <c r="H213" s="25">
        <f si="99" t="shared"/>
        <v>-1.4507253626813377E-2</v>
      </c>
      <c r="I213">
        <v>10508.31</v>
      </c>
      <c r="J213">
        <v>10653.9</v>
      </c>
      <c r="K213" s="25">
        <f si="82" t="shared"/>
        <v>1.3854749241314801E-2</v>
      </c>
      <c r="L213">
        <f si="112" t="shared"/>
        <v>2</v>
      </c>
    </row>
    <row r="214" spans="1:12">
      <c r="A214" s="1">
        <v>42704</v>
      </c>
      <c r="B214">
        <v>11.72</v>
      </c>
      <c r="C214" s="25">
        <f si="75" t="shared"/>
        <v>-8.4602368866327771E-3</v>
      </c>
      <c r="D214" s="26">
        <f si="108" t="shared"/>
        <v>11.862823540675246</v>
      </c>
      <c r="E214">
        <v>11.866</v>
      </c>
      <c r="F214" s="25">
        <f si="85" t="shared"/>
        <v>-1.2039590758939567E-2</v>
      </c>
      <c r="G214" s="25"/>
      <c r="H214" s="25">
        <f si="99" t="shared"/>
        <v>-1.2304062025956464E-2</v>
      </c>
      <c r="I214">
        <v>10653.9</v>
      </c>
      <c r="J214">
        <v>10537.38</v>
      </c>
      <c r="K214" s="25">
        <f si="82" t="shared"/>
        <v>-1.0936840030411399E-2</v>
      </c>
      <c r="L214">
        <f si="112" t="shared"/>
        <v>3</v>
      </c>
    </row>
    <row r="215" spans="1:12">
      <c r="A215" s="1">
        <v>42705</v>
      </c>
      <c r="B215">
        <v>11.78</v>
      </c>
      <c r="C215" s="25">
        <f si="75" t="shared"/>
        <v>5.1194539249146409E-3</v>
      </c>
      <c r="D215" s="26">
        <f si="108" t="shared"/>
        <v>11.916122104356111</v>
      </c>
      <c r="E215">
        <v>11.898</v>
      </c>
      <c r="F215" s="25">
        <f si="85" t="shared"/>
        <v>-1.142335595120747E-2</v>
      </c>
      <c r="G215" s="25"/>
      <c r="H215" s="25">
        <f si="99" t="shared"/>
        <v>-9.9176332156665215E-3</v>
      </c>
      <c r="I215">
        <v>10537.38</v>
      </c>
      <c r="J215">
        <v>10581.89</v>
      </c>
      <c r="K215" s="25">
        <f si="82" t="shared"/>
        <v>4.2240101429387167E-3</v>
      </c>
      <c r="L215">
        <f si="112" t="shared"/>
        <v>4</v>
      </c>
    </row>
    <row r="216" spans="1:12">
      <c r="A216" s="1">
        <v>42706</v>
      </c>
      <c r="B216">
        <v>11.7</v>
      </c>
      <c r="C216" s="25">
        <f ref="C216:C222" si="113" t="shared">B216/B215-1</f>
        <v>-6.7911714770797493E-3</v>
      </c>
      <c r="D216" s="26">
        <f ref="D216:D222" si="114" t="shared">+E215*(1+K216)</f>
        <v>11.842635833485321</v>
      </c>
      <c r="E216">
        <v>11.871</v>
      </c>
      <c r="F216" s="25">
        <f si="85" t="shared"/>
        <v>-1.204426408874415E-2</v>
      </c>
      <c r="G216" s="25"/>
      <c r="H216" s="25">
        <f si="99" t="shared"/>
        <v>-1.4404852160727954E-2</v>
      </c>
      <c r="I216">
        <v>10581.89</v>
      </c>
      <c r="J216">
        <v>10532.65</v>
      </c>
      <c r="K216" s="25">
        <f si="82" t="shared"/>
        <v>-4.6532330235903308E-3</v>
      </c>
      <c r="L216">
        <f si="112" t="shared"/>
        <v>5</v>
      </c>
    </row>
    <row r="217" spans="1:12">
      <c r="A217" s="1">
        <v>42709</v>
      </c>
      <c r="B217">
        <v>11.54</v>
      </c>
      <c r="C217" s="25">
        <f si="113" t="shared"/>
        <v>-1.3675213675213738E-2</v>
      </c>
      <c r="D217" s="26">
        <f si="114" t="shared"/>
        <v>11.686600602887214</v>
      </c>
      <c r="E217">
        <v>11.673</v>
      </c>
      <c r="F217" s="25">
        <f si="85" t="shared"/>
        <v>-1.2544332425546978E-2</v>
      </c>
      <c r="G217" s="25"/>
      <c r="H217" s="25">
        <f si="99" t="shared"/>
        <v>-1.1393814786259004E-2</v>
      </c>
      <c r="I217">
        <v>10532.65</v>
      </c>
      <c r="J217">
        <v>10369.040000000001</v>
      </c>
      <c r="K217" s="25">
        <f si="82" t="shared"/>
        <v>-1.5533602654602463E-2</v>
      </c>
      <c r="L217">
        <f si="112" t="shared"/>
        <v>1</v>
      </c>
    </row>
    <row r="218" spans="1:12">
      <c r="A218" s="1">
        <v>42710</v>
      </c>
      <c r="B218">
        <v>11.56</v>
      </c>
      <c r="C218" s="25">
        <f si="113" t="shared"/>
        <v>1.7331022530331364E-3</v>
      </c>
      <c r="D218" s="26">
        <f si="114" t="shared"/>
        <v>11.669363810921743</v>
      </c>
      <c r="E218">
        <v>11.709</v>
      </c>
      <c r="F218" s="25">
        <f si="85" t="shared"/>
        <v>-9.3718743106959712E-3</v>
      </c>
      <c r="G218" s="25"/>
      <c r="H218" s="25">
        <f si="99" t="shared"/>
        <v>-1.2725254078059578E-2</v>
      </c>
      <c r="I218">
        <v>10369.040000000001</v>
      </c>
      <c r="J218">
        <v>10365.81</v>
      </c>
      <c r="K218" s="25">
        <f si="82" t="shared"/>
        <v>-3.1150424725923109E-4</v>
      </c>
      <c r="L218">
        <f ref="L218" si="115" t="shared">WEEKDAY(A218,2)</f>
        <v>2</v>
      </c>
    </row>
    <row r="219" spans="1:12">
      <c r="A219" s="1">
        <v>42711</v>
      </c>
      <c r="B219">
        <v>11.54</v>
      </c>
      <c r="C219" s="25">
        <f si="113" t="shared"/>
        <v>-1.7301038062285112E-3</v>
      </c>
      <c r="D219" s="26">
        <f si="114" t="shared"/>
        <v>11.717099080534949</v>
      </c>
      <c r="E219">
        <v>11.686999999999999</v>
      </c>
      <c r="F219" s="25">
        <f si="85" t="shared"/>
        <v>-1.5114584191675551E-2</v>
      </c>
      <c r="G219" s="25"/>
      <c r="H219" s="25">
        <f si="99" t="shared"/>
        <v>-1.2578078206554322E-2</v>
      </c>
      <c r="I219">
        <v>10365.81</v>
      </c>
      <c r="J219">
        <v>10372.98</v>
      </c>
      <c r="K219" s="25">
        <f si="82" t="shared"/>
        <v>6.9169703091209733E-4</v>
      </c>
      <c r="L219">
        <f ref="L219" si="116" t="shared">WEEKDAY(A219,2)</f>
        <v>3</v>
      </c>
    </row>
    <row r="220" spans="1:12">
      <c r="A220" s="1">
        <v>42712</v>
      </c>
      <c r="B220">
        <v>11.56</v>
      </c>
      <c r="C220" s="25">
        <f si="113" t="shared"/>
        <v>1.7331022530331364E-3</v>
      </c>
      <c r="D220" s="26">
        <f si="114" t="shared"/>
        <v>11.707854794861262</v>
      </c>
      <c r="E220">
        <v>11.72</v>
      </c>
      <c r="F220" s="25">
        <f si="85" t="shared"/>
        <v>-1.2628683687310294E-2</v>
      </c>
      <c r="G220" s="25"/>
      <c r="H220" s="25">
        <f si="99" t="shared"/>
        <v>-1.3651877133105783E-2</v>
      </c>
      <c r="I220">
        <v>10372.98</v>
      </c>
      <c r="J220">
        <v>10391.49</v>
      </c>
      <c r="K220" s="25">
        <f si="82" t="shared"/>
        <v>1.7844438146028541E-3</v>
      </c>
      <c r="L220">
        <f ref="L220" si="117" t="shared">WEEKDAY(A220,2)</f>
        <v>4</v>
      </c>
    </row>
    <row r="221" spans="1:12">
      <c r="A221" s="1">
        <v>42713</v>
      </c>
      <c r="B221">
        <v>11.68</v>
      </c>
      <c r="C221" s="25">
        <f si="113" t="shared"/>
        <v>1.0380622837370179E-2</v>
      </c>
      <c r="D221" s="26">
        <f si="114" t="shared"/>
        <v>11.900940327133069</v>
      </c>
      <c r="E221">
        <v>11.86</v>
      </c>
      <c r="F221" s="25">
        <f si="85" t="shared"/>
        <v>-1.8564947059632408E-2</v>
      </c>
      <c r="G221" s="25"/>
      <c r="H221" s="25">
        <f si="99" t="shared"/>
        <v>-1.5177065767284947E-2</v>
      </c>
      <c r="I221">
        <v>10391.49</v>
      </c>
      <c r="J221">
        <v>10551.92</v>
      </c>
      <c r="K221" s="25">
        <f si="82" t="shared"/>
        <v>1.5438594465278843E-2</v>
      </c>
      <c r="L221">
        <f ref="L221" si="118" t="shared">WEEKDAY(A221,2)</f>
        <v>5</v>
      </c>
    </row>
    <row r="222" spans="1:12">
      <c r="A222" s="1">
        <v>42716</v>
      </c>
      <c r="B222">
        <v>11.28</v>
      </c>
      <c r="C222" s="25">
        <f si="113" t="shared"/>
        <v>-3.4246575342465779E-2</v>
      </c>
      <c r="D222" s="26">
        <f si="114" t="shared"/>
        <v>11.737364062653999</v>
      </c>
      <c r="E222">
        <v>11.423</v>
      </c>
      <c r="F222" s="25">
        <f si="85" t="shared"/>
        <v>-3.896650561511017E-2</v>
      </c>
      <c r="G222" s="25"/>
      <c r="H222" s="25">
        <f si="99" t="shared"/>
        <v>-1.2518602818874291E-2</v>
      </c>
      <c r="I222">
        <v>10551.92</v>
      </c>
      <c r="J222">
        <v>10442.81</v>
      </c>
      <c r="K222" s="25">
        <f si="82" t="shared"/>
        <v>-1.0340298258516012E-2</v>
      </c>
      <c r="L222">
        <f ref="L222" si="119" t="shared">WEEKDAY(A222,2)</f>
        <v>1</v>
      </c>
    </row>
    <row r="223" spans="1:12">
      <c r="A223" s="1">
        <v>42717</v>
      </c>
      <c r="B223">
        <v>11.2</v>
      </c>
      <c r="C223" s="25">
        <f ref="C223:C248" si="120" t="shared">B223/B222-1</f>
        <v>-7.0921985815602939E-3</v>
      </c>
      <c r="D223" s="26">
        <f ref="D223:D235" si="121" t="shared">+E222*(1+K223)</f>
        <v>11.342983945891959</v>
      </c>
      <c r="E223">
        <v>11.367000000000001</v>
      </c>
      <c r="F223" s="25">
        <f si="85" t="shared"/>
        <v>-1.2605496628930957E-2</v>
      </c>
      <c r="G223" s="25"/>
      <c r="H223" s="25">
        <f si="99" t="shared"/>
        <v>-1.4691651271223849E-2</v>
      </c>
      <c r="I223">
        <v>10442.81</v>
      </c>
      <c r="J223">
        <v>10369.66</v>
      </c>
      <c r="K223" s="25">
        <f si="82" t="shared"/>
        <v>-7.0048195840007876E-3</v>
      </c>
      <c r="L223">
        <f ref="L223" si="122" t="shared">WEEKDAY(A223,2)</f>
        <v>2</v>
      </c>
    </row>
    <row r="224" spans="1:12">
      <c r="A224" s="1">
        <v>42718</v>
      </c>
      <c r="B224">
        <v>11.18</v>
      </c>
      <c r="C224" s="25">
        <f si="120" t="shared"/>
        <v>-1.7857142857142794E-3</v>
      </c>
      <c r="D224" s="26">
        <f si="121" t="shared"/>
        <v>11.32002874443328</v>
      </c>
      <c r="E224">
        <v>11.301</v>
      </c>
      <c r="F224" s="25">
        <f si="85" t="shared"/>
        <v>-1.2369999016313526E-2</v>
      </c>
      <c r="G224" s="25"/>
      <c r="H224" s="25">
        <f si="99" t="shared"/>
        <v>-1.0707017078134706E-2</v>
      </c>
      <c r="I224">
        <v>10369.66</v>
      </c>
      <c r="J224">
        <v>10326.81</v>
      </c>
      <c r="K224" s="25">
        <f si="82" t="shared"/>
        <v>-4.132247344657447E-3</v>
      </c>
      <c r="L224">
        <f ref="L224" si="123" t="shared">WEEKDAY(A224,2)</f>
        <v>3</v>
      </c>
    </row>
    <row r="225" spans="1:13">
      <c r="A225" s="1">
        <v>42719</v>
      </c>
      <c r="B225">
        <v>10.9</v>
      </c>
      <c r="C225" s="25">
        <f si="120" t="shared"/>
        <v>-2.5044722719141266E-2</v>
      </c>
      <c r="D225" s="26">
        <f si="121" t="shared"/>
        <v>11.048963474683857</v>
      </c>
      <c r="E225">
        <v>11.012</v>
      </c>
      <c r="F225" s="25">
        <f si="85" t="shared"/>
        <v>-1.3482122103595673E-2</v>
      </c>
      <c r="G225" s="25"/>
      <c r="H225" s="25">
        <f si="99" t="shared"/>
        <v>-1.0170722847802405E-2</v>
      </c>
      <c r="I225">
        <v>10326.81</v>
      </c>
      <c r="J225">
        <v>10096.5</v>
      </c>
      <c r="K225" s="25">
        <f si="82" t="shared"/>
        <v>-2.230214364358396E-2</v>
      </c>
      <c r="L225">
        <f ref="L225:L226" si="124" t="shared">WEEKDAY(A225,2)</f>
        <v>4</v>
      </c>
    </row>
    <row r="226" spans="1:13">
      <c r="A226" s="1">
        <v>42720</v>
      </c>
      <c r="B226">
        <v>10.86</v>
      </c>
      <c r="C226" s="25">
        <f si="120" t="shared"/>
        <v>-3.6697247706423131E-3</v>
      </c>
      <c r="D226" s="26">
        <f si="121" t="shared"/>
        <v>10.988757716040212</v>
      </c>
      <c r="E226">
        <v>10.961</v>
      </c>
      <c r="F226" s="25">
        <f si="85" t="shared"/>
        <v>-1.1717222216326206E-2</v>
      </c>
      <c r="G226" s="25"/>
      <c r="H226" s="25">
        <f si="99" t="shared"/>
        <v>-9.214487729221843E-3</v>
      </c>
      <c r="I226">
        <v>10096.5</v>
      </c>
      <c r="J226">
        <v>10075.19</v>
      </c>
      <c r="K226" s="25">
        <f si="82" t="shared"/>
        <v>-2.1106323973654195E-3</v>
      </c>
      <c r="L226">
        <f si="124" t="shared"/>
        <v>5</v>
      </c>
    </row>
    <row r="227" spans="1:13">
      <c r="A227" s="1">
        <v>42723</v>
      </c>
      <c r="B227">
        <v>10.74</v>
      </c>
      <c r="C227" s="25">
        <f si="120" t="shared"/>
        <v>-1.1049723756906049E-2</v>
      </c>
      <c r="D227" s="26">
        <f si="121" t="shared"/>
        <v>10.901545175822987</v>
      </c>
      <c r="E227">
        <v>10.942</v>
      </c>
      <c r="F227" s="25">
        <f si="85" t="shared"/>
        <v>-1.4818557664766141E-2</v>
      </c>
      <c r="G227" s="25"/>
      <c r="H227" s="25">
        <f si="99" t="shared"/>
        <v>-1.8460976055565737E-2</v>
      </c>
      <c r="I227">
        <v>10075.19</v>
      </c>
      <c r="J227">
        <v>10020.540000000001</v>
      </c>
      <c r="K227" s="25">
        <f si="82" t="shared"/>
        <v>-5.4242153249715042E-3</v>
      </c>
      <c r="L227">
        <f ref="L227" si="125" t="shared">WEEKDAY(A227,2)</f>
        <v>1</v>
      </c>
    </row>
    <row r="228" spans="1:13">
      <c r="A228" s="1">
        <v>42724</v>
      </c>
      <c r="B228">
        <v>10.64</v>
      </c>
      <c r="C228" s="25">
        <f si="120" t="shared"/>
        <v>-9.3109869646181842E-3</v>
      </c>
      <c r="D228" s="26">
        <f si="121" t="shared"/>
        <v>10.862407245517705</v>
      </c>
      <c r="E228">
        <v>10.837999999999999</v>
      </c>
      <c r="F228" s="25">
        <f si="85" t="shared"/>
        <v>-2.0474950026337813E-2</v>
      </c>
      <c r="G228" s="25"/>
      <c r="H228" s="25">
        <f si="99" t="shared"/>
        <v>-1.8269053330872698E-2</v>
      </c>
      <c r="I228">
        <v>10020.540000000001</v>
      </c>
      <c r="J228">
        <v>9947.65</v>
      </c>
      <c r="K228" s="25">
        <f si="82" t="shared"/>
        <v>-7.2740590826443352E-3</v>
      </c>
      <c r="L228">
        <f ref="L228:L229" si="126" t="shared">WEEKDAY(A228,2)</f>
        <v>2</v>
      </c>
    </row>
    <row r="229" spans="1:13">
      <c r="A229" s="1">
        <v>42725</v>
      </c>
      <c r="B229">
        <v>10.7</v>
      </c>
      <c r="C229" s="25">
        <f si="120" t="shared"/>
        <v>5.639097744360777E-3</v>
      </c>
      <c r="D229" s="26">
        <f si="121" t="shared"/>
        <v>10.910353930827883</v>
      </c>
      <c r="E229">
        <v>10.901</v>
      </c>
      <c r="F229" s="25">
        <f si="85" t="shared"/>
        <v>-1.9280211454324681E-2</v>
      </c>
      <c r="G229" s="25"/>
      <c r="H229" s="25">
        <f si="99" t="shared"/>
        <v>-1.8438675350885281E-2</v>
      </c>
      <c r="I229">
        <v>9947.65</v>
      </c>
      <c r="J229">
        <v>10014.06</v>
      </c>
      <c r="K229" s="25">
        <f si="82" t="shared"/>
        <v>6.6759485908731708E-3</v>
      </c>
      <c r="L229">
        <f si="126" t="shared"/>
        <v>3</v>
      </c>
    </row>
    <row r="230" spans="1:13">
      <c r="A230" s="1">
        <v>42726</v>
      </c>
      <c r="B230">
        <v>10.66</v>
      </c>
      <c r="C230" s="25">
        <f si="120" t="shared"/>
        <v>-3.7383177570092796E-3</v>
      </c>
      <c r="D230" s="26">
        <f si="121" t="shared"/>
        <v>10.868462658502146</v>
      </c>
      <c r="E230">
        <v>10.875999999999999</v>
      </c>
      <c r="F230" s="25">
        <f si="85" t="shared"/>
        <v>-1.9180510165259679E-2</v>
      </c>
      <c r="G230" s="25"/>
      <c r="H230" s="25">
        <f si="99" t="shared"/>
        <v>-1.9860242736300049E-2</v>
      </c>
      <c r="I230">
        <v>10014.06</v>
      </c>
      <c r="J230">
        <v>9984.17</v>
      </c>
      <c r="K230" s="25">
        <f si="82" t="shared"/>
        <v>-2.9848033664666707E-3</v>
      </c>
      <c r="L230">
        <f ref="L230" si="127" t="shared">WEEKDAY(A230,2)</f>
        <v>4</v>
      </c>
    </row>
    <row r="231" spans="1:13">
      <c r="A231" s="1">
        <v>42727</v>
      </c>
      <c r="B231">
        <v>10.58</v>
      </c>
      <c r="C231" s="25">
        <f si="120" t="shared"/>
        <v>-7.5046904315196894E-3</v>
      </c>
      <c r="D231" s="26">
        <f si="121" t="shared"/>
        <v>10.815967332287009</v>
      </c>
      <c r="E231">
        <v>10.81</v>
      </c>
      <c r="F231" s="25">
        <f si="85" t="shared"/>
        <v>-2.1816572206409757E-2</v>
      </c>
      <c r="G231" s="25"/>
      <c r="H231" s="25">
        <f si="99" t="shared"/>
        <v>-2.1276595744680882E-2</v>
      </c>
      <c r="I231">
        <v>9984.17</v>
      </c>
      <c r="J231">
        <v>9929.06</v>
      </c>
      <c r="K231" s="25">
        <f si="82" t="shared"/>
        <v>-5.5197377448501506E-3</v>
      </c>
      <c r="L231">
        <f ref="L231:L236" si="128" t="shared">WEEKDAY(A231,2)</f>
        <v>5</v>
      </c>
    </row>
    <row r="232" spans="1:13">
      <c r="A232" s="1">
        <v>42730</v>
      </c>
      <c r="B232">
        <v>10.58</v>
      </c>
      <c r="C232" s="25">
        <f si="120" t="shared"/>
        <v>0</v>
      </c>
      <c r="D232" s="26">
        <f si="121" t="shared"/>
        <v>10.881017427631621</v>
      </c>
      <c r="E232">
        <v>10.81</v>
      </c>
      <c r="F232" s="25">
        <f ref="F232:F236" si="129" t="shared">+B232/D232-1</f>
        <v>-2.7664455978832159E-2</v>
      </c>
      <c r="G232" s="25"/>
      <c r="H232" s="25">
        <f ref="H232:H236" si="130" t="shared">+B232/E232-1</f>
        <v>-2.1276595744680882E-2</v>
      </c>
      <c r="I232">
        <v>9929.06</v>
      </c>
      <c r="J232">
        <v>9994.2900000000009</v>
      </c>
      <c r="K232" s="25">
        <f si="82" t="shared"/>
        <v>6.5696047762831E-3</v>
      </c>
      <c r="L232">
        <f ref="L232" si="131" t="shared">WEEKDAY(A232,2)</f>
        <v>1</v>
      </c>
    </row>
    <row r="233" spans="1:13">
      <c r="A233" s="1">
        <v>42731</v>
      </c>
      <c r="B233">
        <v>10.58</v>
      </c>
      <c r="C233" s="25">
        <f si="120" t="shared"/>
        <v>0</v>
      </c>
      <c r="D233" s="26">
        <f si="121" t="shared"/>
        <v>10.780461023244271</v>
      </c>
      <c r="E233">
        <v>10.81</v>
      </c>
      <c r="F233" s="25">
        <f si="129" t="shared"/>
        <v>-1.8594846993282288E-2</v>
      </c>
      <c r="G233" s="25"/>
      <c r="H233" s="25">
        <f si="130" t="shared"/>
        <v>-2.1276595744680882E-2</v>
      </c>
      <c r="I233">
        <v>9994.2900000000009</v>
      </c>
      <c r="J233">
        <v>9966.98</v>
      </c>
      <c r="K233" s="25">
        <f si="82" t="shared"/>
        <v>-2.732560291926811E-3</v>
      </c>
      <c r="L233">
        <f si="128" t="shared"/>
        <v>2</v>
      </c>
    </row>
    <row r="234" spans="1:13">
      <c r="A234" s="1">
        <v>42732</v>
      </c>
      <c r="B234">
        <v>10.54</v>
      </c>
      <c r="C234" s="25">
        <f si="120" t="shared"/>
        <v>-3.780718336483968E-3</v>
      </c>
      <c r="D234" s="26">
        <f si="121" t="shared"/>
        <v>10.760629859797049</v>
      </c>
      <c r="E234">
        <v>10.788</v>
      </c>
      <c r="F234" s="25">
        <f si="129" t="shared"/>
        <v>-2.0503433597446663E-2</v>
      </c>
      <c r="G234" s="25"/>
      <c r="H234" s="25">
        <f si="130" t="shared"/>
        <v>-2.298850574712652E-2</v>
      </c>
      <c r="I234">
        <v>9966.98</v>
      </c>
      <c r="J234">
        <v>9921.4599999999991</v>
      </c>
      <c r="K234" s="25">
        <f si="82" t="shared"/>
        <v>-4.5670804998104719E-3</v>
      </c>
      <c r="L234">
        <f si="128" t="shared"/>
        <v>3</v>
      </c>
    </row>
    <row r="235" spans="1:13">
      <c r="A235" s="1">
        <v>42733</v>
      </c>
      <c r="B235">
        <v>10.52</v>
      </c>
      <c r="C235" s="25">
        <f si="120" t="shared"/>
        <v>-1.8975332068310591E-3</v>
      </c>
      <c r="D235" s="26">
        <f si="121" t="shared"/>
        <v>10.781693428184965</v>
      </c>
      <c r="E235">
        <v>10.78</v>
      </c>
      <c r="F235" s="25">
        <f si="129" t="shared"/>
        <v>-2.4272015331177954E-2</v>
      </c>
      <c r="G235" s="25"/>
      <c r="H235" s="25">
        <f si="130" t="shared"/>
        <v>-2.4118738404452666E-2</v>
      </c>
      <c r="I235">
        <v>9921.4599999999991</v>
      </c>
      <c r="J235">
        <v>9915.66</v>
      </c>
      <c r="K235" s="25">
        <f si="82" t="shared"/>
        <v>-5.8459138070399153E-4</v>
      </c>
      <c r="L235">
        <f si="128" t="shared"/>
        <v>4</v>
      </c>
    </row>
    <row r="236" spans="1:13">
      <c r="A236" s="1">
        <v>42734</v>
      </c>
      <c r="B236">
        <v>10.54</v>
      </c>
      <c r="C236" s="25">
        <f si="120" t="shared"/>
        <v>1.9011406844104961E-3</v>
      </c>
      <c r="D236" s="26">
        <f ref="D236:D248" si="132" t="shared">+E235*(1+K236)</f>
        <v>10.839402924263235</v>
      </c>
      <c r="E236">
        <v>10.86</v>
      </c>
      <c r="F236" s="25">
        <f si="129" t="shared"/>
        <v>-2.7621717391189793E-2</v>
      </c>
      <c r="G236" s="25"/>
      <c r="H236" s="25">
        <f si="130" t="shared"/>
        <v>-2.9465930018416242E-2</v>
      </c>
      <c r="I236">
        <v>9915.66</v>
      </c>
      <c r="J236">
        <v>9970.2999999999993</v>
      </c>
      <c r="K236" s="25">
        <f si="82" t="shared"/>
        <v>5.5104753490942127E-3</v>
      </c>
      <c r="L236">
        <f si="128" t="shared"/>
        <v>5</v>
      </c>
      <c r="M236" s="50" t="s">
        <v>124</v>
      </c>
    </row>
    <row r="237" spans="1:13">
      <c r="A237" s="1">
        <v>42738</v>
      </c>
      <c r="B237">
        <v>10.68</v>
      </c>
      <c r="C237" s="25">
        <f si="120" t="shared"/>
        <v>1.3282732447817969E-2</v>
      </c>
      <c r="D237" s="26">
        <f si="132" t="shared"/>
        <v>10.963368404160358</v>
      </c>
      <c r="E237">
        <v>10.938000000000001</v>
      </c>
      <c r="F237" s="25">
        <f ref="F237:F243" si="133" t="shared">+B237/D237-1</f>
        <v>-2.5846837733996542E-2</v>
      </c>
      <c r="G237" s="25"/>
      <c r="H237" s="25">
        <f ref="H237:H258" si="134" t="shared">+B237/E237-1</f>
        <v>-2.3587493143170657E-2</v>
      </c>
      <c r="I237">
        <v>9970.2999999999993</v>
      </c>
      <c r="J237">
        <v>10065.200000000001</v>
      </c>
      <c r="K237" s="25">
        <f si="82" t="shared"/>
        <v>9.5182692597015617E-3</v>
      </c>
      <c r="L237">
        <f ref="L237" si="135" t="shared">WEEKDAY(A237,2)</f>
        <v>2</v>
      </c>
      <c r="M237" s="50" t="s">
        <v>125</v>
      </c>
    </row>
    <row r="238" spans="1:13">
      <c r="A238" s="1">
        <v>42739</v>
      </c>
      <c r="B238">
        <v>10.8</v>
      </c>
      <c r="C238" s="25">
        <f si="120" t="shared"/>
        <v>1.1235955056179803E-2</v>
      </c>
      <c r="D238" s="26">
        <f si="132" t="shared"/>
        <v>11.015841368278823</v>
      </c>
      <c r="E238">
        <v>11.01</v>
      </c>
      <c r="F238" s="25">
        <f si="133" t="shared"/>
        <v>-1.9593725169314569E-2</v>
      </c>
      <c r="G238" s="25">
        <f>(+B238/(D238*(1-VLOOKUP(A238,FX!A:K,9,0)))-1)</f>
        <v>-2.3081450481947097E-2</v>
      </c>
      <c r="H238" s="25">
        <f si="134" t="shared"/>
        <v>-1.9073569482288777E-2</v>
      </c>
      <c r="I238">
        <v>10065.200000000001</v>
      </c>
      <c r="J238">
        <v>10136.83</v>
      </c>
      <c r="K238" s="25">
        <f si="82" t="shared"/>
        <v>7.1165997695028516E-3</v>
      </c>
      <c r="L238">
        <f ref="L238" si="136" t="shared">WEEKDAY(A238,2)</f>
        <v>3</v>
      </c>
      <c r="M238" s="50" t="s">
        <v>126</v>
      </c>
    </row>
    <row ht="43.2" r="239" spans="1:13">
      <c r="A239" s="1">
        <v>42740</v>
      </c>
      <c r="B239">
        <v>10.9</v>
      </c>
      <c r="C239" s="25">
        <f si="120" t="shared"/>
        <v>9.2592592592593004E-3</v>
      </c>
      <c r="D239" s="26">
        <f si="132" t="shared"/>
        <v>11.006600386905966</v>
      </c>
      <c r="E239">
        <v>11.039</v>
      </c>
      <c r="F239" s="25">
        <f si="133" t="shared"/>
        <v>-9.685132843814559E-3</v>
      </c>
      <c r="G239" s="25">
        <f>(+B239/(D239*(1-VLOOKUP(A239,FX!A:K,9,0)))-1)</f>
        <v>-2.5470329021366256E-2</v>
      </c>
      <c r="H239" s="25">
        <f si="134" t="shared"/>
        <v>-1.2591720264516604E-2</v>
      </c>
      <c r="I239">
        <v>10136.83</v>
      </c>
      <c r="J239">
        <v>10133.700000000001</v>
      </c>
      <c r="K239" s="25">
        <f si="82" t="shared"/>
        <v>-3.0877503124737693E-4</v>
      </c>
      <c r="L239">
        <f ref="L239" si="137" t="shared">WEEKDAY(A239,2)</f>
        <v>4</v>
      </c>
      <c r="M239" s="50" t="s">
        <v>142</v>
      </c>
    </row>
    <row r="240" spans="1:13">
      <c r="A240" s="1">
        <v>42741</v>
      </c>
      <c r="B240">
        <v>10.86</v>
      </c>
      <c r="C240" s="25">
        <f si="120" t="shared"/>
        <v>-3.6697247706423131E-3</v>
      </c>
      <c r="D240" s="26">
        <f si="132" t="shared"/>
        <v>10.984239100229926</v>
      </c>
      <c r="E240">
        <v>11.086</v>
      </c>
      <c r="F240" s="25">
        <f si="133" t="shared"/>
        <v>-1.1310669687382036E-2</v>
      </c>
      <c r="G240" s="25">
        <f>(+B240/(D240*(1-VLOOKUP(A240,FX!A:K,9,0)))-1)</f>
        <v>-1.399964494807493E-2</v>
      </c>
      <c r="H240" s="25">
        <f si="134" t="shared"/>
        <v>-2.038607252390412E-2</v>
      </c>
      <c r="I240">
        <v>10133.700000000001</v>
      </c>
      <c r="J240">
        <v>10083.43</v>
      </c>
      <c r="K240" s="25">
        <f si="82" t="shared"/>
        <v>-4.9606757650216826E-3</v>
      </c>
      <c r="L240">
        <f ref="L240:L242" si="138" t="shared">WEEKDAY(A240,2)</f>
        <v>5</v>
      </c>
    </row>
    <row r="241" spans="1:13">
      <c r="A241" s="1">
        <v>42744</v>
      </c>
      <c r="B241">
        <v>10.86</v>
      </c>
      <c r="C241" s="25">
        <f si="120" t="shared"/>
        <v>0</v>
      </c>
      <c r="D241" s="26">
        <f si="132" t="shared"/>
        <v>11.126502908236583</v>
      </c>
      <c r="E241">
        <v>11.031000000000001</v>
      </c>
      <c r="F241" s="25">
        <f si="133" t="shared"/>
        <v>-2.3952081838697126E-2</v>
      </c>
      <c r="G241" s="25">
        <f>(+B241/(D241*(1-VLOOKUP(A241,FX!A:K,9,0)))-1)</f>
        <v>-1.3130131230603137E-2</v>
      </c>
      <c r="H241" s="25">
        <f si="134" t="shared"/>
        <v>-1.5501767745444761E-2</v>
      </c>
      <c r="I241">
        <v>10083.43</v>
      </c>
      <c r="J241">
        <v>10120.27</v>
      </c>
      <c r="K241" s="25">
        <f si="82" t="shared"/>
        <v>3.6535186935398034E-3</v>
      </c>
      <c r="L241">
        <f si="138" t="shared"/>
        <v>1</v>
      </c>
    </row>
    <row r="242" spans="1:13">
      <c r="A242" s="1">
        <v>42745</v>
      </c>
      <c r="B242">
        <v>10.86</v>
      </c>
      <c r="C242" s="25">
        <f si="120" t="shared"/>
        <v>0</v>
      </c>
      <c r="D242" s="26">
        <f si="132" t="shared"/>
        <v>11.004317028103006</v>
      </c>
      <c r="E242">
        <v>11.007999999999999</v>
      </c>
      <c r="F242" s="25">
        <f si="133" t="shared"/>
        <v>-1.3114582916363471E-2</v>
      </c>
      <c r="G242" s="25">
        <f>(+B242/(D242*(1-VLOOKUP(A242,FX!A:K,9,0)))-1)</f>
        <v>-1.4561009782627643E-2</v>
      </c>
      <c r="H242" s="25">
        <f si="134" t="shared"/>
        <v>-1.3444767441860406E-2</v>
      </c>
      <c r="I242">
        <v>10120.27</v>
      </c>
      <c r="J242">
        <v>10095.790000000001</v>
      </c>
      <c r="K242" s="25">
        <f si="82" t="shared"/>
        <v>-2.4189077959382299E-3</v>
      </c>
      <c r="L242">
        <f si="138" t="shared"/>
        <v>2</v>
      </c>
    </row>
    <row r="243" spans="1:13">
      <c r="A243" s="1">
        <v>42746</v>
      </c>
      <c r="B243">
        <v>10.84</v>
      </c>
      <c r="C243" s="25">
        <f si="120" t="shared"/>
        <v>-1.8416206261510082E-3</v>
      </c>
      <c r="D243" s="26">
        <f si="132" t="shared"/>
        <v>10.968943466534068</v>
      </c>
      <c r="E243">
        <v>10.965999999999999</v>
      </c>
      <c r="F243" s="25">
        <f si="133" t="shared"/>
        <v>-1.1755322372430044E-2</v>
      </c>
      <c r="G243" s="25">
        <f>(+B243/(D243*(1-VLOOKUP(A243,FX!A:K,9,0)))-1)</f>
        <v>-8.4008717657289012E-3</v>
      </c>
      <c r="H243" s="25">
        <f si="134" t="shared"/>
        <v>-1.1490060186029494E-2</v>
      </c>
      <c r="I243">
        <v>10095.790000000001</v>
      </c>
      <c r="J243">
        <v>10059.969999999999</v>
      </c>
      <c r="K243" s="25">
        <f si="82" t="shared"/>
        <v>-3.5480135779371036E-3</v>
      </c>
      <c r="L243">
        <f ref="L243" si="139" t="shared">WEEKDAY(A243,2)</f>
        <v>3</v>
      </c>
      <c r="M243" s="50" t="s">
        <v>149</v>
      </c>
    </row>
    <row r="244" spans="1:13">
      <c r="A244" s="1">
        <v>42747</v>
      </c>
      <c r="B244">
        <v>10.84</v>
      </c>
      <c r="C244" s="25">
        <f si="120" t="shared"/>
        <v>0</v>
      </c>
      <c r="D244" s="26">
        <f si="132" t="shared"/>
        <v>10.950760920758214</v>
      </c>
      <c r="E244">
        <v>10.962</v>
      </c>
      <c r="F244" s="25">
        <f ref="F244:F246" si="140" t="shared">+B244/D244-1</f>
        <v>-1.0114449722690599E-2</v>
      </c>
      <c r="G244" s="25">
        <f>(+B244/(D244*(1-VLOOKUP(A244,FX!A:K,9,0)))-1)</f>
        <v>-1.1326082033059515E-2</v>
      </c>
      <c r="H244" s="25">
        <f si="134" t="shared"/>
        <v>-1.11293559569422E-2</v>
      </c>
      <c r="I244">
        <v>10059.969999999999</v>
      </c>
      <c r="J244">
        <v>10045.99</v>
      </c>
      <c r="K244" s="25">
        <f si="82" t="shared"/>
        <v>-1.3896661719666747E-3</v>
      </c>
      <c r="L244">
        <f ref="L244" si="141" t="shared">WEEKDAY(A244,2)</f>
        <v>4</v>
      </c>
    </row>
    <row ht="28.8" r="245" spans="1:13">
      <c r="A245" s="1">
        <v>42748</v>
      </c>
      <c r="B245">
        <v>10.9</v>
      </c>
      <c r="C245" s="25">
        <f si="120" t="shared"/>
        <v>5.5350553505535416E-3</v>
      </c>
      <c r="D245" s="26">
        <f si="132" t="shared"/>
        <v>11.023237114510369</v>
      </c>
      <c r="E245">
        <v>11.061</v>
      </c>
      <c r="F245" s="25">
        <f si="140" t="shared"/>
        <v>-1.1179757201098983E-2</v>
      </c>
      <c r="G245" s="25">
        <f>(+B245/(D245*(1-VLOOKUP(A245,FX!A:K,9,0)))-1)</f>
        <v>-1.5336027053822532E-2</v>
      </c>
      <c r="H245" s="25">
        <f si="134" t="shared"/>
        <v>-1.4555645963294395E-2</v>
      </c>
      <c r="I245">
        <v>10045.99</v>
      </c>
      <c r="J245">
        <v>10102.11</v>
      </c>
      <c r="K245" s="25">
        <f si="82" t="shared"/>
        <v>5.5863085669010104E-3</v>
      </c>
      <c r="L245">
        <f ref="L245" si="142" t="shared">WEEKDAY(A245,2)</f>
        <v>5</v>
      </c>
      <c r="M245" s="50" t="s">
        <v>160</v>
      </c>
    </row>
    <row r="246" spans="1:13">
      <c r="A246" s="1">
        <v>42751</v>
      </c>
      <c r="B246">
        <v>10.94</v>
      </c>
      <c r="C246" s="25">
        <f si="120" t="shared"/>
        <v>3.669724770642091E-3</v>
      </c>
      <c r="D246" s="26">
        <f si="132" t="shared"/>
        <v>11.174017619091455</v>
      </c>
      <c r="E246">
        <v>11.178000000000001</v>
      </c>
      <c r="F246" s="25">
        <f si="140" t="shared"/>
        <v>-2.094301504336471E-2</v>
      </c>
      <c r="G246" s="25">
        <f>(+B246/(D246*(1-VLOOKUP(A246,FX!A:K,9,0)))-1)</f>
        <v>-2.1991164417403675E-2</v>
      </c>
      <c r="H246" s="25">
        <f si="134" t="shared"/>
        <v>-2.1291823224190543E-2</v>
      </c>
      <c r="I246">
        <v>10102.11</v>
      </c>
      <c r="J246">
        <v>10205.33</v>
      </c>
      <c r="K246" s="25">
        <f si="82" t="shared"/>
        <v>1.021766739819685E-2</v>
      </c>
      <c r="L246">
        <f ref="L246" si="143" t="shared">WEEKDAY(A246,2)</f>
        <v>1</v>
      </c>
    </row>
    <row r="247" spans="1:13">
      <c r="A247" s="1">
        <v>42752</v>
      </c>
      <c r="B247">
        <v>10.96</v>
      </c>
      <c r="C247" s="25">
        <f si="120" t="shared"/>
        <v>1.8281535648996261E-3</v>
      </c>
      <c r="D247" s="26">
        <f si="132" t="shared"/>
        <v>11.155951409704539</v>
      </c>
      <c r="E247">
        <v>11.137</v>
      </c>
      <c r="F247" s="25">
        <f ref="F247" si="144" t="shared">+B247/D247-1</f>
        <v>-1.7564742128051924E-2</v>
      </c>
      <c r="G247" s="25">
        <f>(+B247/(D247*(1-VLOOKUP(A247,FX!A:K,9,0)))-1)</f>
        <v>-2.0834330445888449E-2</v>
      </c>
      <c r="H247" s="25">
        <f si="134" t="shared"/>
        <v>-1.5892969381341437E-2</v>
      </c>
      <c r="I247">
        <v>10205.33</v>
      </c>
      <c r="J247">
        <v>10185.200000000001</v>
      </c>
      <c r="K247" s="25">
        <f si="82" t="shared"/>
        <v>-1.9724986845108816E-3</v>
      </c>
      <c r="L247">
        <f ref="L247" si="145" t="shared">WEEKDAY(A247,2)</f>
        <v>2</v>
      </c>
    </row>
    <row r="248" spans="1:13">
      <c r="A248" s="1">
        <v>42753</v>
      </c>
      <c r="B248">
        <v>11.04</v>
      </c>
      <c r="C248" s="25">
        <f si="120" t="shared"/>
        <v>7.2992700729925808E-3</v>
      </c>
      <c r="D248" s="26">
        <f si="132" t="shared"/>
        <v>11.209156720535681</v>
      </c>
      <c r="E248">
        <v>11.286</v>
      </c>
      <c r="F248" s="25">
        <f ref="F248" si="146" t="shared">+B248/D248-1</f>
        <v>-1.5090940804296071E-2</v>
      </c>
      <c r="G248" s="25">
        <f>(+B248/(D248*(1-VLOOKUP(A248,FX!A:K,9,0)))-1)</f>
        <v>-1.6312016469171464E-2</v>
      </c>
      <c r="H248" s="25">
        <f si="134" t="shared"/>
        <v>-2.1796916533758703E-2</v>
      </c>
      <c r="I248">
        <v>10185.200000000001</v>
      </c>
      <c r="J248">
        <v>10251.19</v>
      </c>
      <c r="K248" s="25">
        <f si="82" t="shared"/>
        <v>6.4790087578054933E-3</v>
      </c>
      <c r="L248">
        <f ref="L248" si="147" t="shared">WEEKDAY(A248,2)</f>
        <v>3</v>
      </c>
    </row>
    <row r="249" spans="1:13">
      <c r="A249" s="1">
        <v>42754</v>
      </c>
      <c r="B249">
        <v>10.96</v>
      </c>
      <c r="C249" s="25">
        <f ref="C249" si="148" t="shared">B249/B248-1</f>
        <v>-7.246376811594013E-3</v>
      </c>
      <c r="D249" s="26">
        <f ref="D249" si="149" t="shared">+E248*(1+K249)</f>
        <v>11.252234006003205</v>
      </c>
      <c r="E249">
        <v>11.244999999999999</v>
      </c>
      <c r="F249" s="25">
        <f ref="F249" si="150" t="shared">+B249/D249-1</f>
        <v>-2.5971198772376525E-2</v>
      </c>
      <c r="G249" s="25">
        <f>(+B249/(D249*(1-VLOOKUP(A249,FX!A:K,9,0)))-1)</f>
        <v>-2.4778476771594393E-2</v>
      </c>
      <c r="H249" s="25">
        <f si="134" t="shared"/>
        <v>-2.5344597598932705E-2</v>
      </c>
      <c r="I249">
        <v>10251.19</v>
      </c>
      <c r="J249">
        <v>10220.52</v>
      </c>
      <c r="K249" s="25">
        <f si="82" t="shared"/>
        <v>-2.991847775721701E-3</v>
      </c>
      <c r="L249">
        <f ref="L249:L250" si="151" t="shared">WEEKDAY(A249,2)</f>
        <v>4</v>
      </c>
    </row>
    <row ht="28.8" r="250" spans="1:13">
      <c r="A250" s="1">
        <v>42755</v>
      </c>
      <c r="B250">
        <v>10.98</v>
      </c>
      <c r="C250" s="25">
        <f ref="C250:C251" si="152" t="shared">B250/B249-1</f>
        <v>1.8248175182480342E-3</v>
      </c>
      <c r="D250" s="26">
        <f ref="D250:D251" si="153" t="shared">+E249*(1+K250)</f>
        <v>11.302971517104803</v>
      </c>
      <c r="E250">
        <v>11.284000000000001</v>
      </c>
      <c r="F250" s="25">
        <f ref="F250" si="154" t="shared">+B250/D250-1</f>
        <v>-2.8574036182967388E-2</v>
      </c>
      <c r="G250" s="25">
        <f>(+B250/(D250*(1-VLOOKUP(A250,FX!A:K,9,0)))-1)</f>
        <v>-2.7435785198178353E-2</v>
      </c>
      <c r="H250" s="25">
        <f si="134" t="shared"/>
        <v>-2.694080113434949E-2</v>
      </c>
      <c r="I250">
        <v>10220.52</v>
      </c>
      <c r="J250">
        <v>10273.209999999999</v>
      </c>
      <c r="K250" s="25">
        <f si="82" t="shared"/>
        <v>5.1553149937575427E-3</v>
      </c>
      <c r="L250">
        <f si="151" t="shared"/>
        <v>5</v>
      </c>
      <c r="M250" s="50" t="s">
        <v>166</v>
      </c>
    </row>
    <row r="251" spans="1:13">
      <c r="A251" s="1">
        <v>42758</v>
      </c>
      <c r="B251">
        <v>11</v>
      </c>
      <c r="C251" s="25">
        <f si="152" t="shared"/>
        <v>1.8214936247722413E-3</v>
      </c>
      <c r="D251" s="26">
        <f si="153" t="shared"/>
        <v>11.282374381522427</v>
      </c>
      <c r="E251">
        <v>11.3</v>
      </c>
      <c r="F251" s="25">
        <f ref="F251" si="155" t="shared">+B251/D251-1</f>
        <v>-2.5027921603530734E-2</v>
      </c>
      <c r="G251" s="25">
        <f>(+B251/(D251*(1-VLOOKUP(A251,FX!A:K,9,0)))-1)</f>
        <v>-2.8130573901685829E-2</v>
      </c>
      <c r="H251" s="25">
        <f si="134" t="shared"/>
        <v>-2.6548672566371723E-2</v>
      </c>
      <c r="I251">
        <v>10273.209999999999</v>
      </c>
      <c r="J251">
        <v>10271.73</v>
      </c>
      <c r="K251" s="25">
        <f si="82" t="shared"/>
        <v>-1.4406402672573204E-4</v>
      </c>
      <c r="L251">
        <f ref="L251:L278" si="156" t="shared">WEEKDAY(A251,2)</f>
        <v>1</v>
      </c>
    </row>
    <row r="252" spans="1:13">
      <c r="A252" s="1">
        <v>42759</v>
      </c>
      <c r="B252">
        <v>11.04</v>
      </c>
      <c r="C252" s="25">
        <f ref="C252:C255" si="157" t="shared">B252/B251-1</f>
        <v>3.6363636363636598E-3</v>
      </c>
      <c r="D252" s="26">
        <f ref="D252:D255" si="158" t="shared">+E251*(1+K252)</f>
        <v>11.34207908502268</v>
      </c>
      <c r="E252">
        <v>11.381</v>
      </c>
      <c r="F252" s="25">
        <f ref="F252" si="159" t="shared">+B252/D252-1</f>
        <v>-2.6633484280812247E-2</v>
      </c>
      <c r="G252" s="25">
        <f>(+B252/(D252*(1-VLOOKUP(A252,FX!A:K,9,0)))-1)</f>
        <v>-2.6997481016981739E-2</v>
      </c>
      <c r="H252" s="25">
        <f si="134" t="shared"/>
        <v>-2.9962217731306695E-2</v>
      </c>
      <c r="I252">
        <v>10271.73</v>
      </c>
      <c r="J252">
        <v>10309.98</v>
      </c>
      <c r="K252" s="25">
        <f si="82" t="shared"/>
        <v>3.7238128338654697E-3</v>
      </c>
      <c r="L252">
        <f si="156" t="shared"/>
        <v>2</v>
      </c>
    </row>
    <row r="253" spans="1:13">
      <c r="A253" s="1">
        <v>42760</v>
      </c>
      <c r="B253">
        <v>11.06</v>
      </c>
      <c r="C253" s="25">
        <f si="157" t="shared"/>
        <v>1.8115942028986698E-3</v>
      </c>
      <c r="D253" s="26">
        <f si="158" t="shared"/>
        <v>11.404236713359289</v>
      </c>
      <c r="E253">
        <v>11.359</v>
      </c>
      <c r="F253" s="25">
        <f ref="F253" si="160" t="shared">+B253/D253-1</f>
        <v>-3.0184984932489001E-2</v>
      </c>
      <c r="G253" s="25">
        <f>(+B253/(D253*(1-VLOOKUP(A253,FX!A:K,9,0)))-1)</f>
        <v>-2.8383181616509545E-2</v>
      </c>
      <c r="H253" s="25">
        <f si="134" t="shared"/>
        <v>-2.6322739677788531E-2</v>
      </c>
      <c r="I253">
        <v>10309.98</v>
      </c>
      <c r="J253">
        <v>10331.030000000001</v>
      </c>
      <c r="K253" s="25">
        <f si="82" t="shared"/>
        <v>2.0417110411465877E-3</v>
      </c>
      <c r="L253">
        <f si="156" t="shared"/>
        <v>3</v>
      </c>
    </row>
    <row r="254" spans="1:13">
      <c r="A254" s="1">
        <v>42761</v>
      </c>
      <c r="B254">
        <v>11.14</v>
      </c>
      <c r="C254" s="25">
        <f si="157" t="shared"/>
        <v>7.2332730560578096E-3</v>
      </c>
      <c r="D254" s="26">
        <f si="158" t="shared"/>
        <v>11.392655791339292</v>
      </c>
      <c r="E254">
        <v>11.394</v>
      </c>
      <c r="F254" s="25">
        <f ref="F254" si="161" t="shared">+B254/D254-1</f>
        <v>-2.2177075825582371E-2</v>
      </c>
      <c r="G254" s="25">
        <f>(+B254/(D254*(1-VLOOKUP(A254,FX!A:K,9,0)))-1)</f>
        <v>-2.2552935090980775E-2</v>
      </c>
      <c r="H254" s="25">
        <f si="134" t="shared"/>
        <v>-2.2292434614709422E-2</v>
      </c>
      <c r="I254">
        <v>10331.030000000001</v>
      </c>
      <c r="J254">
        <v>10361.64</v>
      </c>
      <c r="K254" s="25">
        <f si="82" t="shared"/>
        <v>2.9629185086093024E-3</v>
      </c>
      <c r="L254">
        <f si="156" t="shared"/>
        <v>4</v>
      </c>
    </row>
    <row r="255" spans="1:13">
      <c r="A255" s="1">
        <v>42762</v>
      </c>
      <c r="B255">
        <v>11.14</v>
      </c>
      <c r="C255" s="25">
        <f si="157" t="shared"/>
        <v>0</v>
      </c>
      <c r="D255" s="26">
        <f si="158" t="shared"/>
        <v>11.394</v>
      </c>
      <c r="E255">
        <v>11.394</v>
      </c>
      <c r="F255" s="25">
        <f ref="F255" si="162" t="shared">+B255/D255-1</f>
        <v>-2.2292434614709422E-2</v>
      </c>
      <c r="G255" s="25">
        <f>(+B255/(D255*(1-VLOOKUP(A255,FX!A:K,9,0)))-1)</f>
        <v>-1.6541968339323976E-2</v>
      </c>
      <c r="H255" s="25">
        <f si="134" t="shared"/>
        <v>-2.2292434614709422E-2</v>
      </c>
      <c r="I255">
        <v>10361.64</v>
      </c>
      <c r="J255">
        <v>10361.64</v>
      </c>
      <c r="K255" s="25">
        <f si="82" t="shared"/>
        <v>0</v>
      </c>
      <c r="L255">
        <f si="156" t="shared"/>
        <v>5</v>
      </c>
    </row>
    <row ht="28.8" r="256" spans="1:13">
      <c r="A256" s="1">
        <v>42767</v>
      </c>
      <c r="B256">
        <v>11.14</v>
      </c>
      <c r="C256" s="25">
        <f ref="C256:C257" si="163" t="shared">B256/B255-1</f>
        <v>0</v>
      </c>
      <c r="D256" s="26">
        <f ref="D256" si="164" t="shared">+E255*(1+K256)</f>
        <v>11.394</v>
      </c>
      <c r="E256">
        <v>11.391999999999999</v>
      </c>
      <c r="F256" s="25">
        <f ref="F256" si="165" t="shared">+B256/D256-1</f>
        <v>-2.2292434614709422E-2</v>
      </c>
      <c r="G256" s="25">
        <f>(+B256/(D256*(1-VLOOKUP(A256,FX!A:K,9,0)))-1)</f>
        <v>-2.5056012350650803E-2</v>
      </c>
      <c r="H256" s="25">
        <f si="134" t="shared"/>
        <v>-2.2120786516853785E-2</v>
      </c>
      <c r="I256">
        <v>10361.64</v>
      </c>
      <c r="J256">
        <v>10361.64</v>
      </c>
      <c r="K256" s="25">
        <f si="82" t="shared"/>
        <v>0</v>
      </c>
      <c r="L256">
        <f si="156" t="shared"/>
        <v>3</v>
      </c>
      <c r="M256" s="50" t="s">
        <v>185</v>
      </c>
    </row>
    <row r="257" spans="1:13">
      <c r="A257" s="1">
        <v>42768</v>
      </c>
      <c r="B257">
        <v>11.14</v>
      </c>
      <c r="C257" s="25">
        <f si="163" t="shared"/>
        <v>0</v>
      </c>
      <c r="D257" s="26">
        <f ref="D257" si="166" t="shared">+E256*(1+K257)</f>
        <v>11.391999999999999</v>
      </c>
      <c r="E257">
        <v>11.391999999999999</v>
      </c>
      <c r="F257" s="25">
        <f ref="F257:F258" si="167" t="shared">+B257/D257-1</f>
        <v>-2.2120786516853785E-2</v>
      </c>
      <c r="G257" s="25">
        <f>(+B257/(D257*(1-VLOOKUP(A257,FX!A:K,9,0)))-1)</f>
        <v>-2.4978288120692582E-2</v>
      </c>
      <c r="H257" s="25">
        <f si="134" t="shared"/>
        <v>-2.2120786516853785E-2</v>
      </c>
      <c r="I257">
        <v>10361.64</v>
      </c>
      <c r="J257">
        <v>10361.64</v>
      </c>
      <c r="K257" s="25">
        <f si="82" t="shared"/>
        <v>0</v>
      </c>
      <c r="L257">
        <f si="156" t="shared"/>
        <v>4</v>
      </c>
      <c r="M257" s="50" t="s">
        <v>187</v>
      </c>
    </row>
    <row r="258" spans="1:13">
      <c r="A258" s="1">
        <v>42769</v>
      </c>
      <c r="B258">
        <v>11.04</v>
      </c>
      <c r="C258" s="25">
        <f ref="C258:C259" si="168" t="shared">B258/B257-1</f>
        <v>-8.9766606822263562E-3</v>
      </c>
      <c r="D258" s="26">
        <f ref="D258:D259" si="169" t="shared">+E257*(1+K258)</f>
        <v>11.273425411421359</v>
      </c>
      <c r="E258">
        <v>11.279</v>
      </c>
      <c r="F258" s="25">
        <f si="167" t="shared"/>
        <v>-2.0705810603480868E-2</v>
      </c>
      <c r="G258" s="25">
        <f>(+B258/(D258*(1-VLOOKUP(A258,FX!A:K,9,0)))-1)</f>
        <v>-1.9728083571737276E-2</v>
      </c>
      <c r="H258" s="25">
        <f si="134" t="shared"/>
        <v>-2.1189821792712227E-2</v>
      </c>
      <c r="I258">
        <v>10361.64</v>
      </c>
      <c r="J258">
        <v>10253.790000000001</v>
      </c>
      <c r="K258" s="25">
        <f si="82" t="shared"/>
        <v>-1.0408583969332863E-2</v>
      </c>
      <c r="L258">
        <f si="156" t="shared"/>
        <v>5</v>
      </c>
    </row>
    <row r="259" spans="1:13">
      <c r="A259" s="1">
        <v>42772</v>
      </c>
      <c r="B259">
        <v>11.1</v>
      </c>
      <c r="C259" s="25">
        <f si="168" t="shared"/>
        <v>5.4347826086957873E-3</v>
      </c>
      <c r="D259" s="26">
        <f si="169" t="shared"/>
        <v>11.298513707614454</v>
      </c>
      <c r="E259">
        <v>11.286</v>
      </c>
      <c r="F259" s="25">
        <f ref="F259" si="170" t="shared">+B259/D259-1</f>
        <v>-1.7569895718289819E-2</v>
      </c>
      <c r="G259" s="25">
        <f>(+B259/(D259*(1-VLOOKUP(A259,FX!A:K,9,0)))-1)</f>
        <v>-2.0000960320729066E-2</v>
      </c>
      <c r="H259" s="25">
        <f ref="H259:H270" si="171" t="shared">+B259/E259-1</f>
        <v>-1.6480595427963873E-2</v>
      </c>
      <c r="I259">
        <v>10253.790000000001</v>
      </c>
      <c r="J259">
        <v>10271.530000000001</v>
      </c>
      <c r="K259" s="25">
        <f si="82" t="shared"/>
        <v>1.7300919952525362E-3</v>
      </c>
      <c r="L259">
        <f si="156" t="shared"/>
        <v>1</v>
      </c>
      <c r="M259" s="50" t="s">
        <v>202</v>
      </c>
    </row>
    <row r="260" spans="1:13">
      <c r="A260" s="1">
        <v>42773</v>
      </c>
      <c r="B260">
        <v>11</v>
      </c>
      <c r="C260" s="25">
        <f ref="C260" si="172" t="shared">B260/B259-1</f>
        <v>-9.009009009009028E-3</v>
      </c>
      <c r="D260" s="26">
        <f ref="D260" si="173" t="shared">+E259*(1+K260)</f>
        <v>11.254871981097265</v>
      </c>
      <c r="E260">
        <v>11.253</v>
      </c>
      <c r="F260" s="25">
        <f ref="F260" si="174" t="shared">+B260/D260-1</f>
        <v>-2.264548024405133E-2</v>
      </c>
      <c r="G260" s="25">
        <f>(+B260/(D260*(1-VLOOKUP(A260,FX!A:K,9,0)))-1)</f>
        <v>-2.0776375602509445E-2</v>
      </c>
      <c r="H260" s="25">
        <f si="171" t="shared"/>
        <v>-2.2482893450635366E-2</v>
      </c>
      <c r="I260">
        <v>10271.530000000001</v>
      </c>
      <c r="J260">
        <v>10243.200000000001</v>
      </c>
      <c r="K260" s="25">
        <f si="82" t="shared"/>
        <v>-2.758109064569747E-3</v>
      </c>
      <c r="L260">
        <f si="156" t="shared"/>
        <v>2</v>
      </c>
    </row>
    <row r="261" spans="1:13">
      <c r="A261" s="1">
        <v>42774</v>
      </c>
      <c r="B261">
        <v>11.04</v>
      </c>
      <c r="C261" s="25">
        <f ref="C261" si="175" t="shared">B261/B260-1</f>
        <v>3.6363636363636598E-3</v>
      </c>
      <c r="D261" s="26">
        <f ref="D261" si="176" t="shared">+E260*(1+K261)</f>
        <v>11.294229800257732</v>
      </c>
      <c r="E261">
        <v>11.253</v>
      </c>
      <c r="F261" s="25">
        <f ref="F261" si="177" t="shared">+B261/D261-1</f>
        <v>-2.2509706704562649E-2</v>
      </c>
      <c r="G261" s="25">
        <f>(+B261/(D261*(1-VLOOKUP(A261,FX!A:K,9,0)))-1)</f>
        <v>-1.8760152709090039E-2</v>
      </c>
      <c r="H261" s="25">
        <f si="171" t="shared"/>
        <v>-1.8928285790455912E-2</v>
      </c>
      <c r="I261">
        <v>10243.200000000001</v>
      </c>
      <c r="J261">
        <v>10280.73</v>
      </c>
      <c r="K261" s="25">
        <f si="82" t="shared"/>
        <v>3.6638940955950883E-3</v>
      </c>
      <c r="L261">
        <f si="156" t="shared"/>
        <v>3</v>
      </c>
      <c r="M261" s="50" t="s">
        <v>213</v>
      </c>
    </row>
    <row r="262" spans="1:13">
      <c r="A262" s="1">
        <v>42775</v>
      </c>
      <c r="B262">
        <v>11.1</v>
      </c>
      <c r="C262" s="25">
        <f ref="C262" si="178" t="shared">B262/B261-1</f>
        <v>5.4347826086957873E-3</v>
      </c>
      <c r="D262" s="26">
        <f ref="D262" si="179" t="shared">+E261*(1+K262)</f>
        <v>11.295940062622012</v>
      </c>
      <c r="E262">
        <v>11.318</v>
      </c>
      <c r="F262" s="25">
        <f ref="F262" si="180" t="shared">+B262/D262-1</f>
        <v>-1.7346060755967896E-2</v>
      </c>
      <c r="G262" s="25">
        <f>(+B262/(D262*(1-VLOOKUP(A262,FX!A:K,9,0)))-1)</f>
        <v>-1.631164272371266E-2</v>
      </c>
      <c r="H262" s="25">
        <f si="171" t="shared"/>
        <v>-1.9261353596041753E-2</v>
      </c>
      <c r="I262">
        <v>10280.73</v>
      </c>
      <c r="J262">
        <v>10319.959999999999</v>
      </c>
      <c r="K262" s="25">
        <f si="82" t="shared"/>
        <v>3.8158768881197958E-3</v>
      </c>
      <c r="L262">
        <f si="156" t="shared"/>
        <v>4</v>
      </c>
    </row>
    <row ht="57.6" r="263" spans="1:13">
      <c r="A263" s="1">
        <v>42776</v>
      </c>
      <c r="B263">
        <v>11.24</v>
      </c>
      <c r="C263" s="25">
        <f ref="C263" si="181" t="shared">B263/B262-1</f>
        <v>1.2612612612612706E-2</v>
      </c>
      <c r="D263" s="26">
        <f ref="D263" si="182" t="shared">+E262*(1+K263)</f>
        <v>11.387728801274426</v>
      </c>
      <c r="E263">
        <v>11.368</v>
      </c>
      <c r="F263" s="25">
        <f ref="F263" si="183" t="shared">+B263/D263-1</f>
        <v>-1.2972630789898409E-2</v>
      </c>
      <c r="G263" s="25">
        <f>(+B263/(D263*(1-VLOOKUP(A263,FX!A:K,9,0)))-1)</f>
        <v>-1.0650195410942365E-2</v>
      </c>
      <c r="H263" s="25">
        <f si="171" t="shared"/>
        <v>-1.1259676284306797E-2</v>
      </c>
      <c r="I263">
        <v>10319.959999999999</v>
      </c>
      <c r="J263">
        <v>10383.540000000001</v>
      </c>
      <c r="K263" s="25">
        <f si="82" t="shared"/>
        <v>6.1608765925451614E-3</v>
      </c>
      <c r="L263">
        <f si="156" t="shared"/>
        <v>5</v>
      </c>
      <c r="M263" s="50" t="s">
        <v>222</v>
      </c>
    </row>
    <row r="264" spans="1:13">
      <c r="A264" s="1">
        <v>42779</v>
      </c>
      <c r="B264">
        <v>11.34</v>
      </c>
      <c r="C264" s="25">
        <f ref="C264" si="184" t="shared">B264/B263-1</f>
        <v>8.8967971530249379E-3</v>
      </c>
      <c r="D264" s="26">
        <f ref="D264" si="185" t="shared">+E263*(1+K264)</f>
        <v>11.442436109457853</v>
      </c>
      <c r="E264">
        <v>11.428000000000001</v>
      </c>
      <c r="F264" s="25">
        <f ref="F264" si="186" t="shared">+B264/D264-1</f>
        <v>-8.9522990102766098E-3</v>
      </c>
      <c r="G264" s="25">
        <f>(+B264/(D264*(1-VLOOKUP(A264,FX!A:K,9,0)))-1)</f>
        <v>-6.9440962961675456E-3</v>
      </c>
      <c r="H264" s="25">
        <f si="171" t="shared"/>
        <v>-7.700385019251077E-3</v>
      </c>
      <c r="I264">
        <v>10383.540000000001</v>
      </c>
      <c r="J264">
        <v>10451.530000000001</v>
      </c>
      <c r="K264" s="25">
        <f si="82" t="shared"/>
        <v>6.5478632528019887E-3</v>
      </c>
      <c r="L264">
        <f si="156" t="shared"/>
        <v>1</v>
      </c>
    </row>
    <row ht="28.8" r="265" spans="1:13">
      <c r="A265" s="1">
        <v>42780</v>
      </c>
      <c r="B265">
        <v>11.32</v>
      </c>
      <c r="C265" s="25">
        <f ref="C265" si="187" t="shared">B265/B264-1</f>
        <v>-1.7636684303350414E-3</v>
      </c>
      <c r="D265" s="26">
        <f ref="D265" si="188" t="shared">+E264*(1+K265)</f>
        <v>11.39727466122185</v>
      </c>
      <c r="E265">
        <v>11.413</v>
      </c>
      <c r="F265" s="25">
        <f ref="F265" si="189" t="shared">+B265/D265-1</f>
        <v>-6.7800999378184734E-3</v>
      </c>
      <c r="G265" s="25">
        <f>(+B265/(D265*(1-VLOOKUP(A265,FX!A:K,9,0)))-1)</f>
        <v>-9.3030679852958986E-3</v>
      </c>
      <c r="H265" s="25">
        <f si="171" t="shared"/>
        <v>-8.1486024708665727E-3</v>
      </c>
      <c r="I265">
        <v>10451.530000000001</v>
      </c>
      <c r="J265">
        <v>10423.43</v>
      </c>
      <c r="K265" s="25">
        <f si="82" t="shared"/>
        <v>-2.68860157316686E-3</v>
      </c>
      <c r="L265">
        <f si="156" t="shared"/>
        <v>2</v>
      </c>
      <c r="M265" s="50" t="s">
        <v>228</v>
      </c>
    </row>
    <row r="266" spans="1:13">
      <c r="A266" s="1">
        <v>42781</v>
      </c>
      <c r="B266">
        <v>11.34</v>
      </c>
      <c r="C266" s="25">
        <f ref="C266" si="190" t="shared">B266/B265-1</f>
        <v>1.7667844522968323E-3</v>
      </c>
      <c r="D266" s="26">
        <f ref="D266" si="191" t="shared">+E265*(1+K266)</f>
        <v>11.435172475854877</v>
      </c>
      <c r="E266">
        <v>11.464</v>
      </c>
      <c r="F266" s="25">
        <f ref="F266" si="192" t="shared">+B266/D266-1</f>
        <v>-8.3227844665947348E-3</v>
      </c>
      <c r="G266" s="25">
        <f>(+B266/(D266*(1-VLOOKUP(A266,FX!A:K,9,0)))-1)</f>
        <v>-9.8965433090536514E-3</v>
      </c>
      <c r="H266" s="25">
        <f si="171" t="shared"/>
        <v>-1.0816468946266644E-2</v>
      </c>
      <c r="I266">
        <v>10423.43</v>
      </c>
      <c r="J266">
        <v>10443.68</v>
      </c>
      <c r="K266" s="25">
        <f si="82" t="shared"/>
        <v>1.9427386186696705E-3</v>
      </c>
      <c r="L266">
        <f si="156" t="shared"/>
        <v>3</v>
      </c>
    </row>
    <row r="267" spans="1:13">
      <c r="A267" s="1">
        <v>42782</v>
      </c>
      <c r="B267">
        <v>11.38</v>
      </c>
      <c r="C267" s="25">
        <f ref="C267" si="193" t="shared">B267/B266-1</f>
        <v>3.5273368606703048E-3</v>
      </c>
      <c r="D267" s="26">
        <f ref="D267" si="194" t="shared">+E266*(1+K267)</f>
        <v>11.494746503148317</v>
      </c>
      <c r="E267">
        <v>11.496</v>
      </c>
      <c r="F267" s="25">
        <f ref="F267" si="195" t="shared">+B267/D267-1</f>
        <v>-9.9825170669826102E-3</v>
      </c>
      <c r="G267" s="25">
        <f>(+B267/(D267*(1-VLOOKUP(A267,FX!A:K,9,0)))-1)</f>
        <v>-1.0784077610489828E-2</v>
      </c>
      <c r="H267" s="25">
        <f si="171" t="shared"/>
        <v>-1.0090466249130126E-2</v>
      </c>
      <c r="I267">
        <v>10443.68</v>
      </c>
      <c r="J267">
        <v>10471.69</v>
      </c>
      <c r="K267" s="25">
        <f si="82" t="shared"/>
        <v>2.6820048105649086E-3</v>
      </c>
      <c r="L267">
        <f si="156" t="shared"/>
        <v>4</v>
      </c>
    </row>
    <row r="268" spans="1:13">
      <c r="A268" s="1">
        <v>42783</v>
      </c>
      <c r="B268">
        <v>11.32</v>
      </c>
      <c r="C268" s="25">
        <f ref="C268" si="196" t="shared">B268/B267-1</f>
        <v>-5.2724077328647478E-3</v>
      </c>
      <c r="D268" s="26">
        <f ref="D268" si="197" t="shared">+E267*(1+K268)</f>
        <v>11.432996278537656</v>
      </c>
      <c r="E268">
        <v>11.459</v>
      </c>
      <c r="F268" s="25">
        <f ref="F268" si="198" t="shared">+B268/D268-1</f>
        <v>-9.8833477930694302E-3</v>
      </c>
      <c r="G268" s="25">
        <f>(+B268/(D268*(1-VLOOKUP(A268,FX!A:K,9,0)))-1)</f>
        <v>-9.0840250788108978E-3</v>
      </c>
      <c r="H268" s="25">
        <f si="171" t="shared"/>
        <v>-1.2130203333624134E-2</v>
      </c>
      <c r="I268">
        <v>10471.69</v>
      </c>
      <c r="J268">
        <v>10414.299999999999</v>
      </c>
      <c r="K268" s="25">
        <f si="82" t="shared"/>
        <v>-5.4804907326325702E-3</v>
      </c>
      <c r="L268">
        <f si="156" t="shared"/>
        <v>5</v>
      </c>
    </row>
    <row r="269" spans="1:13">
      <c r="A269" s="1">
        <v>42786</v>
      </c>
      <c r="B269">
        <v>11.5</v>
      </c>
      <c r="C269" s="25">
        <f ref="C269:C271" si="199" t="shared">B269/B268-1</f>
        <v>1.5901060070671269E-2</v>
      </c>
      <c r="D269" s="26">
        <f ref="D269" si="200" t="shared">+E268*(1+K269)</f>
        <v>11.634698138136985</v>
      </c>
      <c r="E269">
        <v>11.587</v>
      </c>
      <c r="F269" s="25">
        <f ref="F269" si="201" t="shared">+B269/D269-1</f>
        <v>-1.1577278287561388E-2</v>
      </c>
      <c r="G269" s="25">
        <f>(+B269/(D269*(1-VLOOKUP(A269,FX!A:K,9,0)))-1)</f>
        <v>-1.2146907902006121E-2</v>
      </c>
      <c r="H269" s="25">
        <f si="171" t="shared"/>
        <v>-7.5084146025717891E-3</v>
      </c>
      <c r="I269">
        <v>10414.299999999999</v>
      </c>
      <c r="J269">
        <v>10573.98</v>
      </c>
      <c r="K269" s="25">
        <f si="82" t="shared"/>
        <v>1.5332763603890909E-2</v>
      </c>
      <c r="L269">
        <f si="156" t="shared"/>
        <v>1</v>
      </c>
    </row>
    <row r="270" spans="1:13">
      <c r="A270" s="1">
        <v>42787</v>
      </c>
      <c r="B270">
        <v>11.44</v>
      </c>
      <c r="C270" s="25">
        <f si="199" t="shared"/>
        <v>-5.2173913043478404E-3</v>
      </c>
      <c r="D270" s="26">
        <f ref="D270:D271" si="202" t="shared">+E269*(1+K270)</f>
        <v>11.593684398873462</v>
      </c>
      <c r="E270">
        <v>11.585000000000001</v>
      </c>
      <c r="F270" s="25">
        <f ref="F270" si="203" t="shared">+B270/D270-1</f>
        <v>-1.3255872213357445E-2</v>
      </c>
      <c r="G270" s="25">
        <f>(+B270/(D270*(1-VLOOKUP(A270,FX!A:K,9,0)))-1)</f>
        <v>-1.0926075640295685E-2</v>
      </c>
      <c r="H270" s="25">
        <f si="171" t="shared"/>
        <v>-1.2516184721622858E-2</v>
      </c>
      <c r="I270">
        <v>10573.98</v>
      </c>
      <c r="J270">
        <v>10580.08</v>
      </c>
      <c r="K270" s="25">
        <f si="82" t="shared"/>
        <v>5.7688779437836679E-4</v>
      </c>
      <c r="L270">
        <f si="156" t="shared"/>
        <v>2</v>
      </c>
    </row>
    <row r="271" spans="1:13">
      <c r="A271" s="1">
        <v>42788</v>
      </c>
      <c r="B271">
        <v>11.46</v>
      </c>
      <c r="C271" s="25">
        <f si="199" t="shared"/>
        <v>1.7482517482518833E-3</v>
      </c>
      <c r="D271" s="26">
        <f si="202" t="shared"/>
        <v>11.593486112581381</v>
      </c>
      <c r="E271">
        <v>11.586</v>
      </c>
      <c r="F271" s="25">
        <f ref="F271" si="204" t="shared">+B271/D271-1</f>
        <v>-1.1513889030886015E-2</v>
      </c>
      <c r="G271" s="25">
        <f>(+B271/(D271*(1-VLOOKUP(A271,FX!A:K,9,0)))-1)</f>
        <v>-1.1729872100482153E-2</v>
      </c>
      <c r="H271" s="25">
        <f ref="H271:H278" si="205" t="shared">+B271/E271-1</f>
        <v>-1.0875194199896354E-2</v>
      </c>
      <c r="I271">
        <v>10580.08</v>
      </c>
      <c r="J271">
        <v>10587.83</v>
      </c>
      <c r="K271" s="25">
        <f si="82" t="shared"/>
        <v>7.3250863887608375E-4</v>
      </c>
      <c r="L271">
        <f si="156" t="shared"/>
        <v>3</v>
      </c>
    </row>
    <row r="272" spans="1:13">
      <c r="A272" s="1">
        <v>42789</v>
      </c>
      <c r="B272">
        <v>11.4</v>
      </c>
      <c r="C272" s="25">
        <f ref="C272" si="206" t="shared">B272/B271-1</f>
        <v>-5.2356020942408987E-3</v>
      </c>
      <c r="D272" s="26">
        <f ref="D272" si="207" t="shared">+E271*(1+K272)</f>
        <v>11.535510141360412</v>
      </c>
      <c r="E272">
        <v>11.555999999999999</v>
      </c>
      <c r="F272" s="25">
        <f ref="F272" si="208" t="shared">+B272/D272-1</f>
        <v>-1.1747217045437908E-2</v>
      </c>
      <c r="G272" s="25">
        <f>(+B272/(D272*(1-VLOOKUP(A272,FX!A:K,9,0)))-1)</f>
        <v>-1.1534791383166598E-2</v>
      </c>
      <c r="H272" s="25">
        <f si="205" t="shared"/>
        <v>-1.3499480789200269E-2</v>
      </c>
      <c r="I272">
        <v>10587.83</v>
      </c>
      <c r="J272">
        <v>10541.69</v>
      </c>
      <c r="K272" s="25">
        <f si="82" t="shared"/>
        <v>-4.3578334748479719E-3</v>
      </c>
      <c r="L272">
        <f si="156" t="shared"/>
        <v>4</v>
      </c>
    </row>
    <row ht="43.2" r="273" spans="1:13">
      <c r="A273" s="1">
        <v>42790</v>
      </c>
      <c r="B273">
        <v>11.38</v>
      </c>
      <c r="C273" s="25">
        <f ref="C273:C274" si="209" t="shared">B273/B272-1</f>
        <v>-1.7543859649122862E-3</v>
      </c>
      <c r="D273" s="26">
        <f ref="D273" si="210" t="shared">+E272*(1+K273)</f>
        <v>11.54182588939724</v>
      </c>
      <c r="E273">
        <v>11.548</v>
      </c>
      <c r="F273" s="25">
        <f ref="F273" si="211" t="shared">+B273/D273-1</f>
        <v>-1.4020822263997146E-2</v>
      </c>
      <c r="G273" s="25">
        <f>(+B273/(D273*(1-VLOOKUP(A273,FX!A:K,9,0)))-1)</f>
        <v>-1.4989914196946619E-2</v>
      </c>
      <c r="H273" s="25">
        <f si="205" t="shared"/>
        <v>-1.4547973675095194E-2</v>
      </c>
      <c r="I273">
        <v>10541.69</v>
      </c>
      <c r="J273">
        <v>10528.76</v>
      </c>
      <c r="K273" s="25">
        <f ref="K273:K278" si="212" t="shared">+J273/I273-1</f>
        <v>-1.2265585499099396E-3</v>
      </c>
      <c r="L273">
        <f si="156" t="shared"/>
        <v>5</v>
      </c>
      <c r="M273" s="50" t="s">
        <v>242</v>
      </c>
    </row>
    <row r="274" spans="1:13">
      <c r="A274" s="1">
        <v>42793</v>
      </c>
      <c r="B274">
        <v>11.3</v>
      </c>
      <c r="C274" s="25">
        <f si="209" t="shared"/>
        <v>-7.0298769771529601E-3</v>
      </c>
      <c r="D274" s="26">
        <f>+E273*(1+K274)</f>
        <v>11.443781558322158</v>
      </c>
      <c r="E274">
        <v>11.417999999999999</v>
      </c>
      <c r="F274" s="25">
        <f ref="F274" si="213" t="shared">+B274/D274-1</f>
        <v>-1.2564164877613915E-2</v>
      </c>
      <c r="G274" s="25">
        <f>(+B274/(D274*(1-VLOOKUP(A274,FX!A:K,9,0)))-1)</f>
        <v>-1.2171704445465892E-2</v>
      </c>
      <c r="H274" s="25">
        <f si="205" t="shared"/>
        <v>-1.0334559467507276E-2</v>
      </c>
      <c r="I274">
        <v>10528.76</v>
      </c>
      <c r="J274">
        <v>10433.74</v>
      </c>
      <c r="K274" s="25">
        <f si="212" t="shared"/>
        <v>-9.0248044404089844E-3</v>
      </c>
      <c r="L274">
        <f si="156" t="shared"/>
        <v>1</v>
      </c>
    </row>
    <row r="275" spans="1:13">
      <c r="A275" s="1">
        <v>42794</v>
      </c>
      <c r="B275">
        <v>11.28</v>
      </c>
      <c r="C275" s="25">
        <f ref="C275" si="214" t="shared">B275/B274-1</f>
        <v>-1.7699115044248481E-3</v>
      </c>
      <c r="D275" s="26">
        <f>+E274*(1+K275)</f>
        <v>11.424894306356109</v>
      </c>
      <c r="E275">
        <v>11.435</v>
      </c>
      <c r="F275" s="25">
        <f ref="F275" si="215" t="shared">+B275/D275-1</f>
        <v>-1.2682332323678436E-2</v>
      </c>
      <c r="G275" s="25">
        <f>(+B275/(D275*(1-VLOOKUP(A275,FX!A:K,9,0)))-1)</f>
        <v>-1.350233079805252E-2</v>
      </c>
      <c r="H275" s="25">
        <f si="205" t="shared"/>
        <v>-1.3554875382597364E-2</v>
      </c>
      <c r="I275">
        <v>10433.74</v>
      </c>
      <c r="J275">
        <v>10440.040000000001</v>
      </c>
      <c r="K275" s="25">
        <f si="212" t="shared"/>
        <v>6.0381033071554846E-4</v>
      </c>
      <c r="L275">
        <f si="156" t="shared"/>
        <v>2</v>
      </c>
    </row>
    <row r="276" spans="1:13">
      <c r="A276" s="1">
        <v>42795</v>
      </c>
      <c r="B276">
        <v>11.28</v>
      </c>
      <c r="C276" s="25">
        <f ref="C276" si="216" t="shared">B276/B275-1</f>
        <v>0</v>
      </c>
      <c r="D276" s="26">
        <f>+E275*(1+K276)</f>
        <v>11.443707653418951</v>
      </c>
      <c r="E276">
        <v>11.436999999999999</v>
      </c>
      <c r="F276" s="25">
        <f ref="F276" si="217" t="shared">+B276/D276-1</f>
        <v>-1.4305473223972243E-2</v>
      </c>
      <c r="G276" s="25">
        <f>(+B276/(D276*(1-VLOOKUP(A276,FX!A:K,9,0)))-1)</f>
        <v>-1.1998347956020172E-2</v>
      </c>
      <c r="H276" s="25">
        <f si="205" t="shared"/>
        <v>-1.3727376060155616E-2</v>
      </c>
      <c r="I276">
        <v>10440.040000000001</v>
      </c>
      <c r="J276">
        <v>10447.99</v>
      </c>
      <c r="K276" s="25">
        <f si="212" t="shared"/>
        <v>7.6149133528202739E-4</v>
      </c>
      <c r="L276">
        <f si="156" t="shared"/>
        <v>3</v>
      </c>
    </row>
    <row r="277" spans="1:13">
      <c r="A277" s="1">
        <v>42796</v>
      </c>
      <c r="B277">
        <v>11.16</v>
      </c>
      <c r="C277" s="25">
        <f ref="C277" si="218" t="shared">B277/B276-1</f>
        <v>-1.0638297872340385E-2</v>
      </c>
      <c r="D277" s="26">
        <f>+E276*(1+K277)</f>
        <v>11.353324165700769</v>
      </c>
      <c r="E277">
        <v>11.352</v>
      </c>
      <c r="F277" s="25">
        <f ref="F277" si="219" t="shared">+B277/D277-1</f>
        <v>-1.7027979019996198E-2</v>
      </c>
      <c r="G277" s="25">
        <f>(+B277/(D277*(1-VLOOKUP(A277,FX!A:K,9,0)))-1)</f>
        <v>-1.6426899792997274E-2</v>
      </c>
      <c r="H277" s="25">
        <f si="205" t="shared"/>
        <v>-1.6913319238900604E-2</v>
      </c>
      <c r="I277">
        <v>10447.99</v>
      </c>
      <c r="J277">
        <v>10371.549999999999</v>
      </c>
      <c r="K277" s="25">
        <f si="212" t="shared"/>
        <v>-7.3162397743490315E-3</v>
      </c>
      <c r="L277">
        <f si="156" t="shared"/>
        <v>4</v>
      </c>
    </row>
    <row r="278" spans="1:13">
      <c r="A278" s="1">
        <v>42797</v>
      </c>
      <c r="B278">
        <v>11.08</v>
      </c>
      <c r="C278" s="25">
        <f ref="C278" si="220" t="shared">B278/B277-1</f>
        <v>-7.1684587813619638E-3</v>
      </c>
      <c r="D278" s="26">
        <f>+E277*(1+K278)</f>
        <v>11.32690236657009</v>
      </c>
      <c r="E278">
        <v>11.311999999999999</v>
      </c>
      <c r="F278" s="25">
        <f ref="F278" si="221" t="shared">+B278/D278-1</f>
        <v>-2.1797871878792785E-2</v>
      </c>
      <c r="G278" s="25">
        <f>(+B278/(D278*(1-VLOOKUP(A278,FX!A:K,9,0)))-1)</f>
        <v>-1.8676766263524658E-2</v>
      </c>
      <c r="H278" s="25">
        <f si="205" t="shared"/>
        <v>-2.0509193776520496E-2</v>
      </c>
      <c r="I278">
        <v>10371.549999999999</v>
      </c>
      <c r="J278">
        <v>10348.620000000001</v>
      </c>
      <c r="K278" s="25">
        <f si="212" t="shared"/>
        <v>-2.2108556580259231E-3</v>
      </c>
      <c r="L278">
        <f si="156" t="shared"/>
        <v>5</v>
      </c>
    </row>
    <row r="279" spans="1:13">
      <c r="A279" s="1">
        <v>42800</v>
      </c>
    </row>
    <row r="280" spans="1:13">
      <c r="A280" s="1">
        <f>+A279+1</f>
        <v>42801</v>
      </c>
    </row>
    <row r="281" spans="1:13">
      <c r="A281" s="1">
        <f ref="A281:A283" si="222" t="shared">+A280+1</f>
        <v>42802</v>
      </c>
    </row>
    <row r="282" spans="1:13">
      <c r="A282" s="1">
        <f si="222" t="shared"/>
        <v>42803</v>
      </c>
    </row>
    <row r="283" spans="1:13">
      <c r="A283" s="1">
        <f si="222" t="shared"/>
        <v>42804</v>
      </c>
    </row>
  </sheetData>
  <autoFilter ref="A2:L2"/>
  <phoneticPr fontId="1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N282"/>
  <sheetViews>
    <sheetView workbookViewId="0" zoomScale="115" zoomScaleNormal="115">
      <pane activePane="bottomRight" state="frozen" topLeftCell="B272" xSplit="1" ySplit="2"/>
      <selection activeCell="B1" pane="topRight" sqref="B1"/>
      <selection activeCell="A3" pane="bottomLeft" sqref="A3"/>
      <selection activeCell="A278" pane="bottomRight" sqref="A278:A282"/>
    </sheetView>
  </sheetViews>
  <sheetFormatPr defaultRowHeight="14.4"/>
  <cols>
    <col min="1" max="1" bestFit="true" customWidth="true" width="11.6640625" collapsed="true"/>
    <col min="2" max="2" bestFit="true" customWidth="true" width="6.44140625" collapsed="true"/>
    <col min="3" max="3" bestFit="true" customWidth="true" width="15.0" collapsed="true"/>
    <col min="4" max="4" bestFit="true" customWidth="true" width="17.21875" collapsed="true"/>
    <col min="5" max="5" customWidth="true" width="17.21875" collapsed="true"/>
    <col min="6" max="7" bestFit="true" customWidth="true" width="15.0" collapsed="true"/>
    <col min="8" max="8" customWidth="true" width="15.0" collapsed="true"/>
    <col min="9" max="10" bestFit="true" customWidth="true" width="16.109375" collapsed="true"/>
    <col min="11" max="11" bestFit="true" customWidth="true" width="12.77734375" collapsed="true"/>
    <col min="12" max="12" bestFit="true" customWidth="true" width="13.88671875" collapsed="true"/>
    <col min="14" max="14" customWidth="true" style="50" width="62.88671875" collapsed="true"/>
  </cols>
  <sheetData>
    <row r="1" spans="1:14">
      <c r="J1" t="s">
        <v>37</v>
      </c>
    </row>
    <row r="2" spans="1:14">
      <c r="B2" t="s">
        <v>26</v>
      </c>
      <c r="C2" t="s">
        <v>34</v>
      </c>
      <c r="D2" t="s">
        <v>28</v>
      </c>
      <c r="E2" t="s">
        <v>177</v>
      </c>
      <c r="F2" t="s">
        <v>27</v>
      </c>
      <c r="G2" t="s">
        <v>33</v>
      </c>
      <c r="H2" t="s">
        <v>137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  <c r="N2" s="50" t="s">
        <v>120</v>
      </c>
    </row>
    <row r="3" spans="1:14">
      <c r="A3" s="1">
        <v>42401</v>
      </c>
      <c r="B3">
        <v>10.02</v>
      </c>
      <c r="F3">
        <v>10.1213</v>
      </c>
      <c r="I3" s="25">
        <f ref="I3:I26" si="0" t="shared">+B3/F3-1</f>
        <v>-1.0008595733749681E-2</v>
      </c>
      <c r="M3">
        <f>WEEKDAY(A3,2)</f>
        <v>1</v>
      </c>
    </row>
    <row r="4" spans="1:14">
      <c r="A4" s="1">
        <f>A5-1</f>
        <v>42402</v>
      </c>
      <c r="B4">
        <v>10.220000000000001</v>
      </c>
      <c r="C4" s="25">
        <f ref="C4:C80" si="1" t="shared">B4/B3-1</f>
        <v>1.9960079840319445E-2</v>
      </c>
      <c r="D4" s="26">
        <f ref="D4:D13" si="2" t="shared">+F3*(1+L4)</f>
        <v>10.267057436845096</v>
      </c>
      <c r="E4" s="26"/>
      <c r="F4">
        <v>10.2433</v>
      </c>
      <c r="G4" s="25">
        <f ref="G4:G9" si="3" t="shared">+B4/D4-1</f>
        <v>-4.583342124513945E-3</v>
      </c>
      <c r="H4" s="25"/>
      <c r="I4" s="25">
        <f si="0" t="shared"/>
        <v>-2.2746575810528302E-3</v>
      </c>
      <c r="J4">
        <v>8734.08</v>
      </c>
      <c r="K4">
        <v>8859.86</v>
      </c>
      <c r="L4" s="25">
        <f ref="L4:L10" si="4" t="shared">+K4/J4-1</f>
        <v>1.440105884077103E-2</v>
      </c>
      <c r="M4">
        <f ref="M4:M66" si="5" t="shared">WEEKDAY(A4,2)</f>
        <v>2</v>
      </c>
    </row>
    <row r="5" spans="1:14">
      <c r="A5" s="1">
        <v>42403</v>
      </c>
      <c r="B5">
        <v>10.08</v>
      </c>
      <c r="C5" s="25">
        <f si="1" t="shared"/>
        <v>-1.3698630136986356E-2</v>
      </c>
      <c r="D5" s="26">
        <f si="2" t="shared"/>
        <v>10.150900736806225</v>
      </c>
      <c r="E5" s="26"/>
      <c r="F5">
        <v>10.130000000000001</v>
      </c>
      <c r="G5" s="25">
        <f si="3" t="shared"/>
        <v>-6.9846744288558638E-3</v>
      </c>
      <c r="H5" s="25"/>
      <c r="I5" s="25">
        <f si="0" t="shared"/>
        <v>-4.9358341559724295E-3</v>
      </c>
      <c r="J5">
        <v>8859.86</v>
      </c>
      <c r="K5">
        <v>8779.94</v>
      </c>
      <c r="L5" s="25">
        <f si="4" t="shared"/>
        <v>-9.0204585625506262E-3</v>
      </c>
      <c r="M5">
        <f si="5" t="shared"/>
        <v>3</v>
      </c>
    </row>
    <row r="6" spans="1:14">
      <c r="A6" s="1">
        <v>42404</v>
      </c>
      <c r="B6">
        <v>10.199999999999999</v>
      </c>
      <c r="C6" s="25">
        <f si="1" t="shared"/>
        <v>1.1904761904761862E-2</v>
      </c>
      <c r="D6" s="26">
        <f si="2" t="shared"/>
        <v>10.237173363371504</v>
      </c>
      <c r="E6" s="26"/>
      <c r="F6">
        <v>10.275</v>
      </c>
      <c r="G6" s="25">
        <f si="3" t="shared"/>
        <v>-3.6312136223569658E-3</v>
      </c>
      <c r="H6" s="25"/>
      <c r="I6" s="25">
        <f si="0" t="shared"/>
        <v>-7.2992700729928028E-3</v>
      </c>
      <c r="J6">
        <v>8779.94</v>
      </c>
      <c r="K6">
        <v>8872.83</v>
      </c>
      <c r="L6" s="25">
        <f si="4" t="shared"/>
        <v>1.0579798950790087E-2</v>
      </c>
      <c r="M6">
        <f si="5" t="shared"/>
        <v>4</v>
      </c>
    </row>
    <row r="7" spans="1:14">
      <c r="A7" s="1">
        <v>42405</v>
      </c>
      <c r="B7">
        <v>10.220000000000001</v>
      </c>
      <c r="C7" s="25">
        <f si="1" t="shared"/>
        <v>1.9607843137257053E-3</v>
      </c>
      <c r="D7" s="26">
        <f si="2" t="shared"/>
        <v>10.249754954169077</v>
      </c>
      <c r="E7" s="26"/>
      <c r="F7">
        <v>10.304</v>
      </c>
      <c r="G7" s="25">
        <f si="3" t="shared"/>
        <v>-2.9029917595223553E-3</v>
      </c>
      <c r="H7" s="25"/>
      <c r="I7" s="25">
        <f si="0" t="shared"/>
        <v>-8.152173913043459E-3</v>
      </c>
      <c r="J7">
        <v>8872.83</v>
      </c>
      <c r="K7">
        <v>8851.0300000000007</v>
      </c>
      <c r="L7" s="25">
        <f si="4" t="shared"/>
        <v>-2.4569387669998166E-3</v>
      </c>
      <c r="M7">
        <f si="5" t="shared"/>
        <v>5</v>
      </c>
    </row>
    <row r="8" spans="1:14">
      <c r="A8" s="1">
        <v>42411</v>
      </c>
      <c r="B8">
        <v>9.94</v>
      </c>
      <c r="C8" s="25">
        <f si="1" t="shared"/>
        <v>-2.7397260273972712E-2</v>
      </c>
      <c r="D8" s="26">
        <f si="2" t="shared"/>
        <v>10.304</v>
      </c>
      <c r="E8" s="26"/>
      <c r="F8" s="27">
        <v>10.304</v>
      </c>
      <c r="G8" s="25">
        <f si="3" t="shared"/>
        <v>-3.532608695652184E-2</v>
      </c>
      <c r="H8" s="25"/>
      <c r="I8" s="25">
        <f si="0" t="shared"/>
        <v>-3.532608695652184E-2</v>
      </c>
      <c r="J8">
        <v>8851.0300000000007</v>
      </c>
      <c r="K8">
        <v>8851.0300000000007</v>
      </c>
      <c r="L8" s="25">
        <f si="4" t="shared"/>
        <v>0</v>
      </c>
      <c r="M8">
        <f si="5" t="shared"/>
        <v>4</v>
      </c>
    </row>
    <row r="9" spans="1:14">
      <c r="A9" s="1">
        <v>42412</v>
      </c>
      <c r="B9">
        <v>9.8800000000000008</v>
      </c>
      <c r="C9" s="25">
        <f si="1" t="shared"/>
        <v>-6.0362173038227551E-3</v>
      </c>
      <c r="D9" s="26">
        <f si="2" t="shared"/>
        <v>10.304</v>
      </c>
      <c r="E9" s="26"/>
      <c r="F9" s="27">
        <v>10.304</v>
      </c>
      <c r="G9" s="25">
        <f si="3" t="shared"/>
        <v>-4.1149068322981264E-2</v>
      </c>
      <c r="H9" s="25"/>
      <c r="I9" s="25">
        <f si="0" t="shared"/>
        <v>-4.1149068322981264E-2</v>
      </c>
      <c r="J9">
        <v>8851.0300000000007</v>
      </c>
      <c r="K9">
        <v>8851.0300000000007</v>
      </c>
      <c r="L9" s="25">
        <f si="4" t="shared"/>
        <v>0</v>
      </c>
      <c r="M9">
        <f si="5" t="shared"/>
        <v>5</v>
      </c>
    </row>
    <row r="10" spans="1:14">
      <c r="A10" s="1">
        <v>42415</v>
      </c>
      <c r="B10">
        <v>10.24</v>
      </c>
      <c r="C10" s="25">
        <f si="1" t="shared"/>
        <v>3.6437246963562764E-2</v>
      </c>
      <c r="D10" s="26">
        <f si="2" t="shared"/>
        <v>10.214965173544773</v>
      </c>
      <c r="E10" s="26"/>
      <c r="F10">
        <v>10.3</v>
      </c>
      <c r="G10" s="25">
        <f ref="G10:G23" si="6" t="shared">+B10/D10-1</f>
        <v>2.4507990022388793E-3</v>
      </c>
      <c r="H10" s="25"/>
      <c r="I10" s="25">
        <f si="0" t="shared"/>
        <v>-5.8252427184466438E-3</v>
      </c>
      <c r="J10">
        <v>8851.0300000000007</v>
      </c>
      <c r="K10">
        <v>8774.5499999999993</v>
      </c>
      <c r="L10" s="25">
        <f si="4" t="shared"/>
        <v>-8.6408022569126608E-3</v>
      </c>
      <c r="M10">
        <f si="5" t="shared"/>
        <v>1</v>
      </c>
    </row>
    <row r="11" spans="1:14">
      <c r="A11" s="1">
        <v>42416</v>
      </c>
      <c r="B11">
        <v>10.48</v>
      </c>
      <c r="C11" s="25">
        <f si="1" t="shared"/>
        <v>2.34375E-2</v>
      </c>
      <c r="D11" s="26">
        <f si="2" t="shared"/>
        <v>10.556533041580481</v>
      </c>
      <c r="E11" s="26"/>
      <c r="F11">
        <v>10.56</v>
      </c>
      <c r="G11" s="25">
        <f si="6" t="shared"/>
        <v>-7.2498273134777858E-3</v>
      </c>
      <c r="H11" s="25"/>
      <c r="I11" s="25">
        <f si="0" t="shared"/>
        <v>-7.575757575757569E-3</v>
      </c>
      <c r="J11">
        <v>8774.5499999999993</v>
      </c>
      <c r="K11">
        <v>8993.09</v>
      </c>
      <c r="L11" s="25">
        <f ref="L11:L23" si="7" t="shared">+K11/J11-1</f>
        <v>2.4906120541794197E-2</v>
      </c>
      <c r="M11">
        <f si="5" t="shared"/>
        <v>2</v>
      </c>
    </row>
    <row r="12" spans="1:14">
      <c r="A12" s="1">
        <v>42417</v>
      </c>
      <c r="B12">
        <v>10.44</v>
      </c>
      <c r="C12" s="25">
        <f si="1" t="shared"/>
        <v>-3.8167938931298329E-3</v>
      </c>
      <c r="D12" s="26">
        <f si="2" t="shared"/>
        <v>10.624876477384303</v>
      </c>
      <c r="E12" s="26"/>
      <c r="F12">
        <v>10.625999999999999</v>
      </c>
      <c r="G12" s="25">
        <f si="6" t="shared"/>
        <v>-1.7400341338351E-2</v>
      </c>
      <c r="H12" s="25"/>
      <c r="I12" s="25">
        <f si="0" t="shared"/>
        <v>-1.7504234895539206E-2</v>
      </c>
      <c r="J12">
        <v>8993.09</v>
      </c>
      <c r="K12">
        <v>9048.34</v>
      </c>
      <c r="L12" s="25">
        <f si="7" t="shared"/>
        <v>6.1436058129074045E-3</v>
      </c>
      <c r="M12">
        <f si="5" t="shared"/>
        <v>3</v>
      </c>
    </row>
    <row r="13" spans="1:14">
      <c r="A13" s="1">
        <v>42418</v>
      </c>
      <c r="B13">
        <v>10.58</v>
      </c>
      <c r="C13" s="25">
        <f si="1" t="shared"/>
        <v>1.3409961685823868E-2</v>
      </c>
      <c r="D13" s="26">
        <f si="2" t="shared"/>
        <v>10.588972459036684</v>
      </c>
      <c r="E13" s="26"/>
      <c r="F13">
        <v>10.55</v>
      </c>
      <c r="G13" s="25">
        <f si="6" t="shared"/>
        <v>-8.4733991625662863E-4</v>
      </c>
      <c r="H13" s="25"/>
      <c r="I13" s="25">
        <f si="0" t="shared"/>
        <v>2.8436018957345155E-3</v>
      </c>
      <c r="J13">
        <v>9048.34</v>
      </c>
      <c r="K13">
        <v>9016.81</v>
      </c>
      <c r="L13" s="25">
        <f si="7" t="shared"/>
        <v>-3.4846170678821675E-3</v>
      </c>
      <c r="M13">
        <f si="5" t="shared"/>
        <v>4</v>
      </c>
    </row>
    <row r="14" spans="1:14">
      <c r="A14" s="1">
        <v>42419</v>
      </c>
      <c r="B14">
        <v>10.5</v>
      </c>
      <c r="C14" s="25">
        <f si="1" t="shared"/>
        <v>-7.5614366729678251E-3</v>
      </c>
      <c r="D14" s="26">
        <f ref="D14:D31" si="8" t="shared">+F13*(1+L14)</f>
        <v>10.528787231848073</v>
      </c>
      <c r="E14" s="26"/>
      <c r="F14">
        <v>10.513</v>
      </c>
      <c r="G14" s="25">
        <f si="6" t="shared"/>
        <v>-2.7341450837752301E-3</v>
      </c>
      <c r="H14" s="25"/>
      <c r="I14" s="25">
        <f si="0" t="shared"/>
        <v>-1.2365642537810473E-3</v>
      </c>
      <c r="J14">
        <v>9016.81</v>
      </c>
      <c r="K14">
        <v>8998.68</v>
      </c>
      <c r="L14" s="25">
        <f si="7" t="shared"/>
        <v>-2.0106889243534098E-3</v>
      </c>
      <c r="M14">
        <f si="5" t="shared"/>
        <v>5</v>
      </c>
    </row>
    <row r="15" spans="1:14">
      <c r="A15" s="1">
        <v>42422</v>
      </c>
      <c r="B15">
        <v>10.74</v>
      </c>
      <c r="C15" s="25">
        <f si="1" t="shared"/>
        <v>2.2857142857142909E-2</v>
      </c>
      <c r="D15" s="26">
        <f si="8" t="shared"/>
        <v>10.74201841047798</v>
      </c>
      <c r="E15" s="26"/>
      <c r="F15">
        <v>10.743</v>
      </c>
      <c r="G15" s="25">
        <f si="6" t="shared"/>
        <v>-1.8789862396917378E-4</v>
      </c>
      <c r="H15" s="25"/>
      <c r="I15" s="25">
        <f si="0" t="shared"/>
        <v>-2.7925160569675089E-4</v>
      </c>
      <c r="J15">
        <v>8998.68</v>
      </c>
      <c r="K15">
        <v>9194.7099999999991</v>
      </c>
      <c r="L15" s="25">
        <f si="7" t="shared"/>
        <v>2.1784306142678567E-2</v>
      </c>
      <c r="M15">
        <f si="5" t="shared"/>
        <v>1</v>
      </c>
    </row>
    <row r="16" spans="1:14">
      <c r="A16" s="1">
        <v>42423</v>
      </c>
      <c r="B16">
        <v>10.58</v>
      </c>
      <c r="C16" s="25">
        <f si="1" t="shared"/>
        <v>-1.4897579143389184E-2</v>
      </c>
      <c r="D16" s="26">
        <f si="8" t="shared"/>
        <v>10.627738403930087</v>
      </c>
      <c r="E16" s="26"/>
      <c r="F16">
        <v>10.603</v>
      </c>
      <c r="G16" s="25">
        <f si="6" t="shared"/>
        <v>-4.491868553372802E-3</v>
      </c>
      <c r="H16" s="25"/>
      <c r="I16" s="25">
        <f si="0" t="shared"/>
        <v>-2.1691973969630851E-3</v>
      </c>
      <c r="J16">
        <v>9194.7099999999991</v>
      </c>
      <c r="K16">
        <v>9096.06</v>
      </c>
      <c r="L16" s="25">
        <f si="7" t="shared"/>
        <v>-1.0728995259230545E-2</v>
      </c>
      <c r="M16">
        <f si="5" t="shared"/>
        <v>2</v>
      </c>
    </row>
    <row r="17" spans="1:13">
      <c r="A17" s="1">
        <v>42424</v>
      </c>
      <c r="B17">
        <v>10.66</v>
      </c>
      <c r="C17" s="25">
        <f si="1" t="shared"/>
        <v>7.5614366729679361E-3</v>
      </c>
      <c r="D17" s="26">
        <f si="8" t="shared"/>
        <v>10.670270788671141</v>
      </c>
      <c r="E17" s="26"/>
      <c r="F17">
        <v>10.670999999999999</v>
      </c>
      <c r="G17" s="25">
        <f si="6" t="shared"/>
        <v>-9.6256120154381009E-4</v>
      </c>
      <c r="H17" s="25"/>
      <c r="I17" s="25">
        <f si="0" t="shared"/>
        <v>-1.0308312248148432E-3</v>
      </c>
      <c r="J17">
        <v>9096.06</v>
      </c>
      <c r="K17">
        <v>9153.77</v>
      </c>
      <c r="L17" s="25">
        <f si="7" t="shared"/>
        <v>6.3445052033519467E-3</v>
      </c>
      <c r="M17">
        <f si="5" t="shared"/>
        <v>3</v>
      </c>
    </row>
    <row r="18" spans="1:13">
      <c r="A18" s="1">
        <v>42425</v>
      </c>
      <c r="B18">
        <v>10.199999999999999</v>
      </c>
      <c r="C18" s="25">
        <f si="1" t="shared"/>
        <v>-4.3151969981238381E-2</v>
      </c>
      <c r="D18" s="26">
        <f si="8" t="shared"/>
        <v>10.178389363071172</v>
      </c>
      <c r="E18" s="26"/>
      <c r="F18">
        <v>10.161</v>
      </c>
      <c r="G18" s="25">
        <f si="6" t="shared"/>
        <v>2.1231882725212259E-3</v>
      </c>
      <c r="H18" s="25"/>
      <c r="I18" s="25">
        <f si="0" t="shared"/>
        <v>3.8382049010923236E-3</v>
      </c>
      <c r="J18">
        <v>9153.77</v>
      </c>
      <c r="K18">
        <v>8731.2000000000007</v>
      </c>
      <c r="L18" s="25">
        <f si="7" t="shared"/>
        <v>-4.6163493292927349E-2</v>
      </c>
      <c r="M18">
        <f si="5" t="shared"/>
        <v>4</v>
      </c>
    </row>
    <row r="19" spans="1:13">
      <c r="A19" s="1">
        <v>42426</v>
      </c>
      <c r="B19">
        <v>10.4</v>
      </c>
      <c r="C19" s="25">
        <f si="1" t="shared"/>
        <v>1.9607843137255054E-2</v>
      </c>
      <c r="D19" s="26">
        <f si="8" t="shared"/>
        <v>10.265714905167675</v>
      </c>
      <c r="E19" s="26"/>
      <c r="F19">
        <v>10.276</v>
      </c>
      <c r="G19" s="25">
        <f si="6" t="shared"/>
        <v>1.3080929684178955E-2</v>
      </c>
      <c r="H19" s="25"/>
      <c r="I19" s="25">
        <f si="0" t="shared"/>
        <v>1.2066952121448038E-2</v>
      </c>
      <c r="J19">
        <v>8731.2000000000007</v>
      </c>
      <c r="K19">
        <v>8821.18</v>
      </c>
      <c r="L19" s="25">
        <f si="7" t="shared"/>
        <v>1.0305570826461441E-2</v>
      </c>
      <c r="M19">
        <f si="5" t="shared"/>
        <v>5</v>
      </c>
    </row>
    <row r="20" spans="1:13">
      <c r="A20" s="1">
        <v>42429</v>
      </c>
      <c r="B20">
        <v>10.18</v>
      </c>
      <c r="C20" s="25">
        <f si="1" t="shared"/>
        <v>-2.115384615384619E-2</v>
      </c>
      <c r="D20" s="26">
        <f si="8" t="shared"/>
        <v>10.20109541807332</v>
      </c>
      <c r="E20" s="26"/>
      <c r="F20">
        <v>10.198</v>
      </c>
      <c r="G20" s="25">
        <f si="6" t="shared"/>
        <v>-2.0679561565463134E-3</v>
      </c>
      <c r="H20" s="25"/>
      <c r="I20" s="25">
        <f si="0" t="shared"/>
        <v>-1.7650519709747625E-3</v>
      </c>
      <c r="J20">
        <v>8821.18</v>
      </c>
      <c r="K20">
        <v>8756.880000000001</v>
      </c>
      <c r="L20" s="25">
        <f si="7" t="shared"/>
        <v>-7.2892742240833197E-3</v>
      </c>
      <c r="M20">
        <f si="5" t="shared"/>
        <v>1</v>
      </c>
    </row>
    <row r="21" spans="1:13">
      <c r="A21" s="1">
        <v>42430</v>
      </c>
      <c r="B21">
        <v>10.36</v>
      </c>
      <c r="C21" s="25">
        <f si="1" t="shared"/>
        <v>1.7681728880157177E-2</v>
      </c>
      <c r="D21" s="26">
        <f si="8" t="shared"/>
        <v>10.332566066909674</v>
      </c>
      <c r="E21" s="26"/>
      <c r="F21">
        <v>10.329000000000001</v>
      </c>
      <c r="G21" s="25">
        <f si="6" t="shared"/>
        <v>2.6550938956184655E-3</v>
      </c>
      <c r="H21" s="25"/>
      <c r="I21" s="25">
        <f si="0" t="shared"/>
        <v>3.0012585923127055E-3</v>
      </c>
      <c r="J21">
        <v>8756.880000000001</v>
      </c>
      <c r="K21">
        <v>8872.43</v>
      </c>
      <c r="L21" s="25">
        <f si="7" t="shared"/>
        <v>1.3195338979179683E-2</v>
      </c>
      <c r="M21">
        <f si="5" t="shared"/>
        <v>2</v>
      </c>
    </row>
    <row r="22" spans="1:13">
      <c r="A22" s="1">
        <v>42431</v>
      </c>
      <c r="B22">
        <v>10.64</v>
      </c>
      <c r="C22" s="25">
        <f si="1" t="shared"/>
        <v>2.7027027027027195E-2</v>
      </c>
      <c r="D22" s="26">
        <f si="8" t="shared"/>
        <v>10.648133402010497</v>
      </c>
      <c r="E22" s="26"/>
      <c r="F22">
        <v>10.648133402010497</v>
      </c>
      <c r="G22" s="25">
        <f si="6" t="shared"/>
        <v>-7.6383359443643606E-4</v>
      </c>
      <c r="H22" s="25"/>
      <c r="I22" s="25">
        <f si="0" t="shared"/>
        <v>-7.6383359443643606E-4</v>
      </c>
      <c r="J22">
        <v>8872.43</v>
      </c>
      <c r="K22">
        <v>9146.56</v>
      </c>
      <c r="L22" s="25">
        <f si="7" t="shared"/>
        <v>3.0896834350904845E-2</v>
      </c>
      <c r="M22">
        <f si="5" t="shared"/>
        <v>3</v>
      </c>
    </row>
    <row r="23" spans="1:13">
      <c r="A23" s="1">
        <v>42432</v>
      </c>
      <c r="B23">
        <v>10.72</v>
      </c>
      <c r="C23" s="25">
        <f si="1" t="shared"/>
        <v>7.5187969924812581E-3</v>
      </c>
      <c r="D23" s="26">
        <f si="8" t="shared"/>
        <v>10.676329553459425</v>
      </c>
      <c r="E23" s="26"/>
      <c r="F23">
        <v>10.685</v>
      </c>
      <c r="G23" s="25">
        <f si="6" t="shared"/>
        <v>4.0903988886729081E-3</v>
      </c>
      <c r="H23" s="25"/>
      <c r="I23" s="25">
        <f si="0" t="shared"/>
        <v>3.2756200280767978E-3</v>
      </c>
      <c r="J23">
        <v>9146.56</v>
      </c>
      <c r="K23">
        <v>9170.7800000000007</v>
      </c>
      <c r="L23" s="25">
        <f si="7" t="shared"/>
        <v>2.6479900640241638E-3</v>
      </c>
      <c r="M23">
        <f si="5" t="shared"/>
        <v>4</v>
      </c>
    </row>
    <row r="24" spans="1:13">
      <c r="A24" s="1">
        <v>42433</v>
      </c>
      <c r="B24">
        <v>11</v>
      </c>
      <c r="C24" s="25">
        <f si="1" t="shared"/>
        <v>2.6119402985074647E-2</v>
      </c>
      <c r="D24" s="26">
        <f si="8" t="shared"/>
        <v>10.987020733241883</v>
      </c>
      <c r="E24" s="26"/>
      <c r="F24">
        <v>11.04</v>
      </c>
      <c r="G24" s="25">
        <f ref="G24:G31" si="9" t="shared">+B24/D24-1</f>
        <v>1.1813272290319698E-3</v>
      </c>
      <c r="H24" s="25"/>
      <c r="I24" s="25">
        <f si="0" t="shared"/>
        <v>-3.6231884057970065E-3</v>
      </c>
      <c r="J24">
        <v>9170.7800000000007</v>
      </c>
      <c r="K24">
        <v>9430</v>
      </c>
      <c r="L24" s="25">
        <f ref="L24:L54" si="10" t="shared">+K24/J24-1</f>
        <v>2.8265861791472391E-2</v>
      </c>
      <c r="M24">
        <f si="5" t="shared"/>
        <v>5</v>
      </c>
    </row>
    <row r="25" spans="1:13">
      <c r="A25" s="1">
        <v>42436</v>
      </c>
      <c r="B25">
        <v>10.94</v>
      </c>
      <c r="C25" s="25">
        <f si="1" t="shared"/>
        <v>-5.4545454545454897E-3</v>
      </c>
      <c r="D25" s="26">
        <f si="8" t="shared"/>
        <v>10.978638193415453</v>
      </c>
      <c r="E25" s="26"/>
      <c r="F25">
        <v>10.975</v>
      </c>
      <c r="G25" s="25">
        <f si="9" t="shared"/>
        <v>-3.5193976461148635E-3</v>
      </c>
      <c r="H25" s="25"/>
      <c r="I25" s="25">
        <f si="0" t="shared"/>
        <v>-3.1890660592255315E-3</v>
      </c>
      <c r="J25">
        <v>9434.82</v>
      </c>
      <c r="K25">
        <v>9382.3799999999992</v>
      </c>
      <c r="L25" s="25">
        <f si="10" t="shared"/>
        <v>-5.558134654397251E-3</v>
      </c>
      <c r="M25">
        <f si="5" t="shared"/>
        <v>1</v>
      </c>
    </row>
    <row r="26" spans="1:13">
      <c r="A26" s="1">
        <v>42437</v>
      </c>
      <c r="B26">
        <v>10.96</v>
      </c>
      <c r="C26" s="25">
        <f si="1" t="shared"/>
        <v>1.8281535648996261E-3</v>
      </c>
      <c r="D26" s="26">
        <f si="8" t="shared"/>
        <v>11.003541798562839</v>
      </c>
      <c r="E26" s="26"/>
      <c r="F26">
        <v>11.042999999999999</v>
      </c>
      <c r="G26" s="25">
        <f si="9" t="shared"/>
        <v>-3.9570712194254565E-3</v>
      </c>
      <c r="H26" s="25"/>
      <c r="I26" s="25">
        <f si="0" t="shared"/>
        <v>-7.5160735307433502E-3</v>
      </c>
      <c r="J26">
        <v>9382.3799999999992</v>
      </c>
      <c r="K26">
        <v>9406.7800000000007</v>
      </c>
      <c r="L26" s="25">
        <f si="10" t="shared"/>
        <v>2.6006194590286746E-3</v>
      </c>
      <c r="M26">
        <f si="5" t="shared"/>
        <v>2</v>
      </c>
    </row>
    <row r="27" spans="1:13">
      <c r="A27" s="1">
        <v>42438</v>
      </c>
      <c r="B27">
        <v>10.9</v>
      </c>
      <c r="C27" s="25">
        <f si="1" t="shared"/>
        <v>-5.4744525547445466E-3</v>
      </c>
      <c r="D27" s="26">
        <f si="8" t="shared"/>
        <v>11.02070686993849</v>
      </c>
      <c r="E27" s="26"/>
      <c r="F27">
        <v>11.003</v>
      </c>
      <c r="G27" s="25">
        <f si="9" t="shared"/>
        <v>-1.0952733918342838E-2</v>
      </c>
      <c r="H27" s="25"/>
      <c r="I27" s="25">
        <f ref="I27:I53" si="11" t="shared">+B27/F27-1</f>
        <v>-9.3610833409070171E-3</v>
      </c>
      <c r="J27">
        <v>9406.7800000000007</v>
      </c>
      <c r="K27">
        <v>9387.7900000000009</v>
      </c>
      <c r="L27" s="25">
        <f si="10" t="shared"/>
        <v>-2.018756684008749E-3</v>
      </c>
      <c r="M27">
        <f si="5" t="shared"/>
        <v>3</v>
      </c>
    </row>
    <row r="28" spans="1:13">
      <c r="A28" s="1">
        <v>42439</v>
      </c>
      <c r="B28">
        <v>10.74</v>
      </c>
      <c r="C28" s="25">
        <f si="1" t="shared"/>
        <v>-1.4678899082568808E-2</v>
      </c>
      <c r="D28" s="26">
        <f si="8" t="shared"/>
        <v>10.791397309696958</v>
      </c>
      <c r="E28" s="26"/>
      <c r="F28">
        <v>10.786</v>
      </c>
      <c r="G28" s="25">
        <f si="9" t="shared"/>
        <v>-4.7628039466930394E-3</v>
      </c>
      <c r="H28" s="25"/>
      <c r="I28" s="25">
        <f si="11" t="shared"/>
        <v>-4.2647876877432989E-3</v>
      </c>
      <c r="J28">
        <v>9387.7900000000009</v>
      </c>
      <c r="K28">
        <v>9207.25</v>
      </c>
      <c r="L28" s="25">
        <f si="10" t="shared"/>
        <v>-1.9231363292106063E-2</v>
      </c>
      <c r="M28">
        <f si="5" t="shared"/>
        <v>4</v>
      </c>
    </row>
    <row r="29" spans="1:13">
      <c r="A29" s="1">
        <v>42440</v>
      </c>
      <c r="B29">
        <v>10.88</v>
      </c>
      <c r="C29" s="25">
        <f si="1" t="shared"/>
        <v>1.3035381750465591E-2</v>
      </c>
      <c r="D29" s="26">
        <f si="8" t="shared"/>
        <v>10.820253728311927</v>
      </c>
      <c r="E29" s="26"/>
      <c r="F29">
        <v>10.861000000000001</v>
      </c>
      <c r="G29" s="25">
        <f si="9" t="shared"/>
        <v>5.5217070863822215E-3</v>
      </c>
      <c r="H29" s="25"/>
      <c r="I29" s="25">
        <f si="11" t="shared"/>
        <v>1.7493785102660198E-3</v>
      </c>
      <c r="J29">
        <v>9207.25</v>
      </c>
      <c r="K29">
        <v>9236.49</v>
      </c>
      <c r="L29" s="25">
        <f si="10" t="shared"/>
        <v>3.1757582340004031E-3</v>
      </c>
      <c r="M29">
        <f si="5" t="shared"/>
        <v>5</v>
      </c>
    </row>
    <row r="30" spans="1:13">
      <c r="A30" s="1">
        <v>42443</v>
      </c>
      <c r="B30">
        <v>10.94</v>
      </c>
      <c r="C30" s="25">
        <f si="1" t="shared"/>
        <v>5.5147058823528106E-3</v>
      </c>
      <c r="D30" s="26">
        <f si="8" t="shared"/>
        <v>10.909810761447259</v>
      </c>
      <c r="E30" s="26"/>
      <c r="F30">
        <v>10.91</v>
      </c>
      <c r="G30" s="25">
        <f si="9" t="shared"/>
        <v>2.7671642719433454E-3</v>
      </c>
      <c r="H30" s="25"/>
      <c r="I30" s="25">
        <f si="11" t="shared"/>
        <v>2.74977085242889E-3</v>
      </c>
      <c r="J30">
        <v>9236.49</v>
      </c>
      <c r="K30">
        <v>9278</v>
      </c>
      <c r="L30" s="25">
        <f si="10" t="shared"/>
        <v>4.494131428713688E-3</v>
      </c>
      <c r="M30">
        <f si="5" t="shared"/>
        <v>1</v>
      </c>
    </row>
    <row r="31" spans="1:13">
      <c r="A31" s="1">
        <v>42444</v>
      </c>
      <c r="B31">
        <v>10.88</v>
      </c>
      <c r="C31" s="25">
        <f si="1" t="shared"/>
        <v>-5.4844606946982122E-3</v>
      </c>
      <c r="D31" s="26">
        <f si="8" t="shared"/>
        <v>10.992348275490409</v>
      </c>
      <c r="E31" s="26"/>
      <c r="F31">
        <v>10.996</v>
      </c>
      <c r="G31" s="25">
        <f si="9" t="shared"/>
        <v>-1.0220589147535541E-2</v>
      </c>
      <c r="H31" s="25"/>
      <c r="I31" s="25">
        <f si="11" t="shared"/>
        <v>-1.0549290651145848E-2</v>
      </c>
      <c r="J31">
        <v>9278</v>
      </c>
      <c r="K31">
        <v>9348.0300000000007</v>
      </c>
      <c r="L31" s="25">
        <f si="10" t="shared"/>
        <v>7.5479629230439382E-3</v>
      </c>
      <c r="M31">
        <f si="5" t="shared"/>
        <v>2</v>
      </c>
    </row>
    <row r="32" spans="1:13">
      <c r="A32" s="1">
        <v>42445</v>
      </c>
      <c r="B32">
        <v>11</v>
      </c>
      <c r="C32" s="25">
        <f si="1" t="shared"/>
        <v>1.1029411764705843E-2</v>
      </c>
      <c r="D32" s="26">
        <f ref="D32:D53" si="12" t="shared">+F31*(1+L32)</f>
        <v>11.165985757426967</v>
      </c>
      <c r="E32" s="26"/>
      <c r="F32">
        <v>11.119</v>
      </c>
      <c r="G32" s="25">
        <f ref="G32:G39" si="13" t="shared">+B32/D32-1</f>
        <v>-1.4865302628257693E-2</v>
      </c>
      <c r="H32" s="25"/>
      <c r="I32" s="25">
        <f si="11" t="shared"/>
        <v>-1.0702401295080488E-2</v>
      </c>
      <c r="J32">
        <v>9348.0300000000007</v>
      </c>
      <c r="K32">
        <v>9492.5400000000009</v>
      </c>
      <c r="L32" s="25">
        <f si="10" t="shared"/>
        <v>1.5458872083208952E-2</v>
      </c>
      <c r="M32">
        <f si="5" t="shared"/>
        <v>3</v>
      </c>
    </row>
    <row r="33" spans="1:13">
      <c r="A33" s="1">
        <v>42446</v>
      </c>
      <c r="B33">
        <v>11.18</v>
      </c>
      <c r="C33" s="25">
        <f si="1" t="shared"/>
        <v>1.6363636363636358E-2</v>
      </c>
      <c r="D33" s="26">
        <f si="12" t="shared"/>
        <v>11.108774194262018</v>
      </c>
      <c r="E33" s="26"/>
      <c r="F33">
        <v>11.108000000000001</v>
      </c>
      <c r="G33" s="25">
        <f si="13" t="shared"/>
        <v>6.4116710352049022E-3</v>
      </c>
      <c r="H33" s="25"/>
      <c r="I33" s="25">
        <f si="11" t="shared"/>
        <v>6.4818149081742327E-3</v>
      </c>
      <c r="J33">
        <v>9492.5400000000009</v>
      </c>
      <c r="K33">
        <v>9483.81</v>
      </c>
      <c r="L33" s="25">
        <f si="10" t="shared"/>
        <v>-9.1966955103706116E-4</v>
      </c>
      <c r="M33">
        <f si="5" t="shared"/>
        <v>4</v>
      </c>
    </row>
    <row r="34" spans="1:13">
      <c r="A34" s="1">
        <v>42447</v>
      </c>
      <c r="B34">
        <v>11.32</v>
      </c>
      <c r="C34" s="25">
        <f si="1" t="shared"/>
        <v>1.2522361359570633E-2</v>
      </c>
      <c r="D34" s="26">
        <f si="12" t="shared"/>
        <v>11.163728514173101</v>
      </c>
      <c r="E34" s="26"/>
      <c r="F34">
        <v>11.269</v>
      </c>
      <c r="G34" s="25">
        <f si="13" t="shared"/>
        <v>1.399814458301285E-2</v>
      </c>
      <c r="H34" s="25"/>
      <c r="I34" s="25">
        <f si="11" t="shared"/>
        <v>4.5256899458692157E-3</v>
      </c>
      <c r="J34">
        <v>9483.81</v>
      </c>
      <c r="K34">
        <v>9531.39</v>
      </c>
      <c r="L34" s="25">
        <f si="10" t="shared"/>
        <v>5.0169710274667878E-3</v>
      </c>
      <c r="M34">
        <f si="5" t="shared"/>
        <v>5</v>
      </c>
    </row>
    <row r="35" spans="1:13">
      <c r="A35" s="1">
        <v>42450</v>
      </c>
      <c r="B35">
        <v>11.48</v>
      </c>
      <c r="C35" s="25">
        <f si="1" t="shared"/>
        <v>1.4134275618374659E-2</v>
      </c>
      <c r="D35" s="26">
        <f si="12" t="shared"/>
        <v>11.519542029021999</v>
      </c>
      <c r="E35" s="26"/>
      <c r="F35">
        <v>11.494999999999999</v>
      </c>
      <c r="G35" s="25">
        <f si="13" t="shared"/>
        <v>-3.4326042582575322E-3</v>
      </c>
      <c r="H35" s="25"/>
      <c r="I35" s="25">
        <f si="11" t="shared"/>
        <v>-1.3049151805131221E-3</v>
      </c>
      <c r="J35">
        <v>9531.39</v>
      </c>
      <c r="K35">
        <v>9743.2999999999993</v>
      </c>
      <c r="L35" s="25">
        <f si="10" t="shared"/>
        <v>2.2232853760049576E-2</v>
      </c>
      <c r="M35">
        <f si="5" t="shared"/>
        <v>1</v>
      </c>
    </row>
    <row r="36" spans="1:13">
      <c r="A36" s="1">
        <v>42451</v>
      </c>
      <c r="B36">
        <v>11.36</v>
      </c>
      <c r="C36" s="25">
        <f si="1" t="shared"/>
        <v>-1.0452961672474004E-2</v>
      </c>
      <c r="D36" s="26">
        <f si="12" t="shared"/>
        <v>11.405619482105653</v>
      </c>
      <c r="E36" s="26"/>
      <c r="F36">
        <v>11.39</v>
      </c>
      <c r="G36" s="25">
        <f si="13" t="shared"/>
        <v>-3.9997373380048495E-3</v>
      </c>
      <c r="H36" s="25"/>
      <c r="I36" s="25">
        <f si="11" t="shared"/>
        <v>-2.6338893766463256E-3</v>
      </c>
      <c r="J36">
        <v>9743.2999999999993</v>
      </c>
      <c r="K36">
        <v>9667.5400000000009</v>
      </c>
      <c r="L36" s="25">
        <f si="10" t="shared"/>
        <v>-7.7755996428313656E-3</v>
      </c>
      <c r="M36">
        <f si="5" t="shared"/>
        <v>2</v>
      </c>
    </row>
    <row r="37" spans="1:13">
      <c r="A37" s="1">
        <v>42452</v>
      </c>
      <c r="B37">
        <v>11.32</v>
      </c>
      <c r="C37" s="25">
        <f si="1" t="shared"/>
        <v>-3.5211267605632646E-3</v>
      </c>
      <c r="D37" s="26">
        <f si="12" t="shared"/>
        <v>11.39973167941379</v>
      </c>
      <c r="E37" s="26"/>
      <c r="F37">
        <v>11.382999999999999</v>
      </c>
      <c r="G37" s="25">
        <f si="13" t="shared"/>
        <v>-6.9941715871938426E-3</v>
      </c>
      <c r="H37" s="25"/>
      <c r="I37" s="25">
        <f si="11" t="shared"/>
        <v>-5.5345690942633086E-3</v>
      </c>
      <c r="J37">
        <v>9667.5400000000009</v>
      </c>
      <c r="K37">
        <v>9675.7999999999993</v>
      </c>
      <c r="L37" s="25">
        <f si="10" t="shared"/>
        <v>8.5440556749682983E-4</v>
      </c>
      <c r="M37">
        <f si="5" t="shared"/>
        <v>3</v>
      </c>
    </row>
    <row r="38" spans="1:13">
      <c r="A38" s="1">
        <v>42453</v>
      </c>
      <c r="B38">
        <v>11.16</v>
      </c>
      <c r="C38" s="25">
        <f si="1" t="shared"/>
        <v>-1.4134275618374548E-2</v>
      </c>
      <c r="D38" s="26">
        <f si="12" t="shared"/>
        <v>11.220298321585812</v>
      </c>
      <c r="E38" s="26"/>
      <c r="F38">
        <v>11.191000000000001</v>
      </c>
      <c r="G38" s="25">
        <f si="13" t="shared"/>
        <v>-5.3740390725448561E-3</v>
      </c>
      <c r="H38" s="25"/>
      <c r="I38" s="25">
        <f si="11" t="shared"/>
        <v>-2.7700831024931594E-3</v>
      </c>
      <c r="J38">
        <v>9675.7999999999993</v>
      </c>
      <c r="K38">
        <v>9537.5</v>
      </c>
      <c r="L38" s="25">
        <f si="10" t="shared"/>
        <v>-1.4293391760887952E-2</v>
      </c>
      <c r="M38">
        <f si="5" t="shared"/>
        <v>4</v>
      </c>
    </row>
    <row r="39" spans="1:13">
      <c r="A39" s="1">
        <v>42454</v>
      </c>
      <c r="B39">
        <v>11.16</v>
      </c>
      <c r="C39" s="25">
        <f si="1" t="shared"/>
        <v>0</v>
      </c>
      <c r="D39" s="26">
        <f si="12" t="shared"/>
        <v>11.242733807601573</v>
      </c>
      <c r="E39" s="26"/>
      <c r="G39" s="25">
        <f si="13" t="shared"/>
        <v>-7.3588692054270544E-3</v>
      </c>
      <c r="H39" s="25"/>
      <c r="J39">
        <v>9537.5</v>
      </c>
      <c r="K39">
        <v>9581.59</v>
      </c>
      <c r="L39" s="25">
        <f si="10" t="shared"/>
        <v>4.6228047182175214E-3</v>
      </c>
      <c r="M39">
        <f si="5" t="shared"/>
        <v>5</v>
      </c>
    </row>
    <row r="40" spans="1:13">
      <c r="A40" s="1">
        <v>42457</v>
      </c>
      <c r="B40">
        <v>11.1</v>
      </c>
      <c r="C40" s="25">
        <f si="1" t="shared"/>
        <v>-5.3763440860215006E-3</v>
      </c>
      <c r="F40">
        <v>11.045999999999999</v>
      </c>
      <c r="I40" s="25">
        <f si="11" t="shared"/>
        <v>4.8886474741989261E-3</v>
      </c>
      <c r="J40">
        <v>9581.59</v>
      </c>
      <c r="K40">
        <v>9476.58</v>
      </c>
      <c r="L40" s="25">
        <f si="10" t="shared"/>
        <v>-1.0959558904106714E-2</v>
      </c>
      <c r="M40">
        <f si="5" t="shared"/>
        <v>1</v>
      </c>
    </row>
    <row r="41" spans="1:13">
      <c r="A41" s="1">
        <v>42458</v>
      </c>
      <c r="B41">
        <v>11.44</v>
      </c>
      <c r="C41" s="25">
        <f si="1" t="shared"/>
        <v>3.063063063063054E-2</v>
      </c>
      <c r="D41" s="26">
        <f si="12" t="shared"/>
        <v>11.289123461890131</v>
      </c>
      <c r="E41" s="26"/>
      <c r="F41">
        <v>11.333</v>
      </c>
      <c r="G41" s="25">
        <f ref="G41:G53" si="14" t="shared">+B41/D41-1</f>
        <v>1.3364769959261835E-2</v>
      </c>
      <c r="H41" s="25"/>
      <c r="I41" s="25">
        <f si="11" t="shared"/>
        <v>9.4414541604164182E-3</v>
      </c>
      <c r="J41">
        <v>9416.59</v>
      </c>
      <c r="K41">
        <v>9623.85</v>
      </c>
      <c r="L41" s="25">
        <f si="10" t="shared"/>
        <v>2.2010090701623408E-2</v>
      </c>
      <c r="M41">
        <f si="5" t="shared"/>
        <v>2</v>
      </c>
    </row>
    <row r="42" spans="1:13">
      <c r="A42" s="1">
        <v>42459</v>
      </c>
      <c r="B42">
        <v>11.36</v>
      </c>
      <c r="C42" s="25">
        <f si="1" t="shared"/>
        <v>-6.9930069930069783E-3</v>
      </c>
      <c r="D42" s="26">
        <f si="12" t="shared"/>
        <v>11.321541998264728</v>
      </c>
      <c r="E42" s="26"/>
      <c r="F42">
        <v>11.35</v>
      </c>
      <c r="G42" s="25">
        <f si="14" t="shared"/>
        <v>3.3968872562735175E-3</v>
      </c>
      <c r="H42" s="25"/>
      <c r="I42" s="25">
        <f si="11" t="shared"/>
        <v>8.8105726872234058E-4</v>
      </c>
      <c r="J42">
        <v>9623.85</v>
      </c>
      <c r="K42">
        <v>9614.1200000000008</v>
      </c>
      <c r="L42" s="25">
        <f si="10" t="shared"/>
        <v>-1.0110298892854752E-3</v>
      </c>
      <c r="M42">
        <f si="5" t="shared"/>
        <v>3</v>
      </c>
    </row>
    <row r="43" spans="1:13">
      <c r="A43" s="1">
        <v>42460</v>
      </c>
      <c r="B43">
        <v>11.32</v>
      </c>
      <c r="C43" s="25">
        <f si="1" t="shared"/>
        <v>-3.5211267605632646E-3</v>
      </c>
      <c r="D43" s="26">
        <f si="12" t="shared"/>
        <v>11.401849987310332</v>
      </c>
      <c r="E43" s="26"/>
      <c r="F43">
        <v>11.404999999999999</v>
      </c>
      <c r="G43" s="25">
        <f si="14" t="shared"/>
        <v>-7.1786584985266133E-3</v>
      </c>
      <c r="H43" s="25"/>
      <c r="I43" s="25">
        <f si="11" t="shared"/>
        <v>-7.4528715475667973E-3</v>
      </c>
      <c r="J43">
        <v>9614.1200000000008</v>
      </c>
      <c r="K43">
        <v>9658.0400000000009</v>
      </c>
      <c r="L43" s="25">
        <f si="10" t="shared"/>
        <v>4.5682808202935909E-3</v>
      </c>
      <c r="M43">
        <f si="5" t="shared"/>
        <v>4</v>
      </c>
    </row>
    <row r="44" spans="1:13">
      <c r="A44" s="1">
        <v>42465</v>
      </c>
      <c r="B44">
        <v>11.36</v>
      </c>
      <c r="C44" s="25">
        <f si="1" t="shared"/>
        <v>3.5335689045936647E-3</v>
      </c>
      <c r="D44" s="26">
        <f si="12" t="shared"/>
        <v>11.462024763823713</v>
      </c>
      <c r="E44" s="26"/>
      <c r="F44">
        <v>11.452</v>
      </c>
      <c r="G44" s="25">
        <f si="14" t="shared"/>
        <v>-8.9011117953368135E-3</v>
      </c>
      <c r="H44" s="25"/>
      <c r="I44" s="25">
        <f si="11" t="shared"/>
        <v>-8.0335312609152165E-3</v>
      </c>
      <c r="J44">
        <v>9658.0400000000009</v>
      </c>
      <c r="K44">
        <v>9706.33</v>
      </c>
      <c r="L44" s="25">
        <f si="10" t="shared"/>
        <v>4.9999792918644648E-3</v>
      </c>
      <c r="M44">
        <f si="5" t="shared"/>
        <v>2</v>
      </c>
    </row>
    <row r="45" spans="1:13">
      <c r="A45" s="1">
        <v>42466</v>
      </c>
      <c r="B45">
        <v>11.32</v>
      </c>
      <c r="C45" s="25">
        <f si="1" t="shared"/>
        <v>-3.5211267605632646E-3</v>
      </c>
      <c r="D45" s="26">
        <f si="12" t="shared"/>
        <v>11.395921795364467</v>
      </c>
      <c r="E45" s="26"/>
      <c r="F45">
        <v>11.382999999999999</v>
      </c>
      <c r="G45" s="25">
        <f si="14" t="shared"/>
        <v>-6.662189924412254E-3</v>
      </c>
      <c r="H45" s="25"/>
      <c r="I45" s="25">
        <f si="11" t="shared"/>
        <v>-5.5345690942633086E-3</v>
      </c>
      <c r="J45">
        <v>9706.33</v>
      </c>
      <c r="K45">
        <v>9658.7999999999993</v>
      </c>
      <c r="L45" s="25">
        <f si="10" t="shared"/>
        <v>-4.896804456473336E-3</v>
      </c>
      <c r="M45">
        <f si="5" t="shared"/>
        <v>3</v>
      </c>
    </row>
    <row r="46" spans="1:13">
      <c r="A46" s="1">
        <v>42467</v>
      </c>
      <c r="B46">
        <v>11.16</v>
      </c>
      <c r="C46" s="25">
        <f si="1" t="shared"/>
        <v>-1.4134275618374548E-2</v>
      </c>
      <c r="D46" s="26">
        <f si="12" t="shared"/>
        <v>11.245880269805774</v>
      </c>
      <c r="E46" s="26"/>
      <c r="F46">
        <v>11.260999999999999</v>
      </c>
      <c r="G46" s="25">
        <f si="14" t="shared"/>
        <v>-7.6365982693551437E-3</v>
      </c>
      <c r="H46" s="25"/>
      <c r="I46" s="25">
        <f si="11" t="shared"/>
        <v>-8.9690080809874395E-3</v>
      </c>
      <c r="J46">
        <v>9658.7999999999993</v>
      </c>
      <c r="K46">
        <v>9542.4500000000007</v>
      </c>
      <c r="L46" s="25">
        <f si="10" t="shared"/>
        <v>-1.2046009856296669E-2</v>
      </c>
      <c r="M46">
        <f si="5" t="shared"/>
        <v>4</v>
      </c>
    </row>
    <row r="47" spans="1:13">
      <c r="A47" s="1">
        <v>42468</v>
      </c>
      <c r="B47">
        <v>11.2</v>
      </c>
      <c r="C47" s="25">
        <f si="1" t="shared"/>
        <v>3.5842293906809264E-3</v>
      </c>
      <c r="D47" s="26">
        <f si="12" t="shared"/>
        <v>11.194312816939046</v>
      </c>
      <c r="E47" s="26"/>
      <c r="F47">
        <v>11.177</v>
      </c>
      <c r="G47" s="25">
        <f si="14" t="shared"/>
        <v>5.0804217766242665E-4</v>
      </c>
      <c r="H47" s="25"/>
      <c r="I47" s="25">
        <f si="11" t="shared"/>
        <v>2.0577972622348728E-3</v>
      </c>
      <c r="J47">
        <v>9542.4500000000007</v>
      </c>
      <c r="K47">
        <v>9485.94</v>
      </c>
      <c r="L47" s="25">
        <f si="10" t="shared"/>
        <v>-5.9219592452671721E-3</v>
      </c>
      <c r="M47">
        <f si="5" t="shared"/>
        <v>5</v>
      </c>
    </row>
    <row r="48" spans="1:13">
      <c r="A48" s="1">
        <v>42471</v>
      </c>
      <c r="B48">
        <v>11.3</v>
      </c>
      <c r="C48" s="25">
        <f si="1" t="shared"/>
        <v>8.9285714285716189E-3</v>
      </c>
      <c r="D48" s="26">
        <f si="12" t="shared"/>
        <v>11.288358312407627</v>
      </c>
      <c r="E48" s="26"/>
      <c r="F48">
        <v>11.305</v>
      </c>
      <c r="G48" s="25">
        <f si="14" t="shared"/>
        <v>1.0313003246518182E-3</v>
      </c>
      <c r="H48" s="25"/>
      <c r="I48" s="25">
        <f si="11" t="shared"/>
        <v>-4.4228217602826359E-4</v>
      </c>
      <c r="J48">
        <v>9485.94</v>
      </c>
      <c r="K48">
        <v>9580.4500000000007</v>
      </c>
      <c r="L48" s="25">
        <f si="10" t="shared"/>
        <v>9.9631665391095581E-3</v>
      </c>
      <c r="M48">
        <f si="5" t="shared"/>
        <v>1</v>
      </c>
    </row>
    <row r="49" spans="1:13">
      <c r="A49" s="1">
        <v>42472</v>
      </c>
      <c r="B49">
        <v>11.3</v>
      </c>
      <c r="C49" s="25">
        <f si="1" t="shared"/>
        <v>0</v>
      </c>
      <c r="D49" s="26">
        <f si="12" t="shared"/>
        <v>11.283630069568757</v>
      </c>
      <c r="E49" s="26"/>
      <c r="F49">
        <v>11.282999999999999</v>
      </c>
      <c r="G49" s="25">
        <f si="14" t="shared"/>
        <v>1.4507680888433683E-3</v>
      </c>
      <c r="H49" s="25"/>
      <c r="I49" s="25">
        <f si="11" t="shared"/>
        <v>1.5066914827617239E-3</v>
      </c>
      <c r="J49">
        <v>9580.4500000000007</v>
      </c>
      <c r="K49">
        <v>9562.34</v>
      </c>
      <c r="L49" s="25">
        <f si="10" t="shared"/>
        <v>-1.8903078665407635E-3</v>
      </c>
      <c r="M49">
        <f si="5" t="shared"/>
        <v>2</v>
      </c>
    </row>
    <row r="50" spans="1:13">
      <c r="A50" s="1">
        <v>42473</v>
      </c>
      <c r="B50">
        <v>11.5</v>
      </c>
      <c r="C50" s="25">
        <f si="1" t="shared"/>
        <v>1.7699115044247815E-2</v>
      </c>
      <c r="D50" s="26">
        <f si="12" t="shared"/>
        <v>11.414551656812035</v>
      </c>
      <c r="E50" s="26"/>
      <c r="F50">
        <v>11.411</v>
      </c>
      <c r="G50" s="25">
        <f si="14" t="shared"/>
        <v>7.4859132234923464E-3</v>
      </c>
      <c r="H50" s="25"/>
      <c r="I50" s="25">
        <f si="11" t="shared"/>
        <v>7.7994917185173485E-3</v>
      </c>
      <c r="J50">
        <v>9562.34</v>
      </c>
      <c r="K50">
        <v>9673.83</v>
      </c>
      <c r="L50" s="25">
        <f si="10" t="shared"/>
        <v>1.1659280050698939E-2</v>
      </c>
      <c r="M50">
        <f si="5" t="shared"/>
        <v>3</v>
      </c>
    </row>
    <row r="51" spans="1:13">
      <c r="A51" s="1">
        <v>42474</v>
      </c>
      <c r="B51">
        <v>11.44</v>
      </c>
      <c r="C51" s="25">
        <f si="1" t="shared"/>
        <v>-5.2173913043478404E-3</v>
      </c>
      <c r="D51" s="26">
        <f si="12" t="shared"/>
        <v>11.444806595733024</v>
      </c>
      <c r="E51" s="26"/>
      <c r="F51">
        <v>11.413</v>
      </c>
      <c r="G51" s="25">
        <f si="14" t="shared"/>
        <v>-4.1998051193070651E-4</v>
      </c>
      <c r="H51" s="25"/>
      <c r="I51" s="25">
        <f si="11" t="shared"/>
        <v>2.3657232979934495E-3</v>
      </c>
      <c r="J51">
        <v>9673.83</v>
      </c>
      <c r="K51">
        <v>9702.49</v>
      </c>
      <c r="L51" s="25">
        <f si="10" t="shared"/>
        <v>2.9626321736064831E-3</v>
      </c>
      <c r="M51">
        <f si="5" t="shared"/>
        <v>4</v>
      </c>
    </row>
    <row r="52" spans="1:13">
      <c r="A52" s="1">
        <v>42475</v>
      </c>
      <c r="B52">
        <v>11.44</v>
      </c>
      <c r="C52" s="25">
        <f si="1" t="shared"/>
        <v>0</v>
      </c>
      <c r="D52" s="26">
        <f si="12" t="shared"/>
        <v>11.436808230670684</v>
      </c>
      <c r="E52" s="26"/>
      <c r="F52">
        <v>11.448</v>
      </c>
      <c r="G52" s="25">
        <f si="14" t="shared"/>
        <v>2.7907867867860148E-4</v>
      </c>
      <c r="H52" s="25"/>
      <c r="I52" s="25">
        <f si="11" t="shared"/>
        <v>-6.9881201956678574E-4</v>
      </c>
      <c r="J52">
        <v>9702.49</v>
      </c>
      <c r="K52">
        <v>9722.73</v>
      </c>
      <c r="L52" s="25">
        <f si="10" t="shared"/>
        <v>2.0860624437644137E-3</v>
      </c>
      <c r="M52">
        <f si="5" t="shared"/>
        <v>5</v>
      </c>
    </row>
    <row r="53" spans="1:13">
      <c r="A53" s="1">
        <v>42478</v>
      </c>
      <c r="B53">
        <v>11.34</v>
      </c>
      <c r="C53" s="25">
        <f si="1" t="shared"/>
        <v>-8.7412587412587506E-3</v>
      </c>
      <c r="D53" s="26">
        <f si="12" t="shared"/>
        <v>11.347716832618</v>
      </c>
      <c r="E53" s="26"/>
      <c r="F53">
        <v>11.346</v>
      </c>
      <c r="G53" s="25">
        <f si="14" t="shared"/>
        <v>-6.8003394267102113E-4</v>
      </c>
      <c r="H53" s="25"/>
      <c r="I53" s="25">
        <f si="11" t="shared"/>
        <v>-5.2882072977267214E-4</v>
      </c>
      <c r="J53">
        <v>9722.73</v>
      </c>
      <c r="K53">
        <v>9637.56</v>
      </c>
      <c r="L53" s="25">
        <f si="10" t="shared"/>
        <v>-8.7598853408455968E-3</v>
      </c>
      <c r="M53">
        <f si="5" t="shared"/>
        <v>1</v>
      </c>
    </row>
    <row r="54" spans="1:13">
      <c r="A54" s="1">
        <v>42479</v>
      </c>
      <c r="B54">
        <v>11.38</v>
      </c>
      <c r="C54" s="25">
        <f si="1" t="shared"/>
        <v>3.5273368606703048E-3</v>
      </c>
      <c r="D54" s="26">
        <f>+F53*(1+L54)</f>
        <v>11.369298152229403</v>
      </c>
      <c r="E54" s="26"/>
      <c r="F54">
        <v>11.391</v>
      </c>
      <c r="G54" s="25">
        <f>+B54/D54-1</f>
        <v>9.4129361613215501E-4</v>
      </c>
      <c r="H54" s="25"/>
      <c r="I54" s="25">
        <f>+B54/F54-1</f>
        <v>-9.6567465542962694E-4</v>
      </c>
      <c r="J54">
        <v>9637.56</v>
      </c>
      <c r="K54">
        <v>9657.35</v>
      </c>
      <c r="L54" s="25">
        <f si="10" t="shared"/>
        <v>2.0534243107177552E-3</v>
      </c>
      <c r="M54">
        <f si="5" t="shared"/>
        <v>2</v>
      </c>
    </row>
    <row r="55" spans="1:13">
      <c r="A55" s="1">
        <v>42480</v>
      </c>
      <c r="B55">
        <v>11.24</v>
      </c>
      <c r="M55">
        <f si="5" t="shared"/>
        <v>3</v>
      </c>
    </row>
    <row r="56" spans="1:13">
      <c r="A56" s="1">
        <v>42481</v>
      </c>
      <c r="B56">
        <v>11.24</v>
      </c>
      <c r="C56" s="25">
        <f si="1" t="shared"/>
        <v>0</v>
      </c>
      <c r="D56" s="26"/>
      <c r="E56" s="26"/>
      <c r="F56">
        <v>11.326000000000001</v>
      </c>
      <c r="I56" s="25">
        <f ref="I56:I84" si="15" t="shared">+B56/F56-1</f>
        <v>-7.5931485078580829E-3</v>
      </c>
      <c r="J56">
        <v>9607.3599999999988</v>
      </c>
      <c r="K56">
        <v>9598.1299999999992</v>
      </c>
      <c r="L56" s="25">
        <f>+K56/J56-1</f>
        <v>-9.6072177996864294E-4</v>
      </c>
      <c r="M56">
        <f si="5" t="shared"/>
        <v>4</v>
      </c>
    </row>
    <row r="57" spans="1:13">
      <c r="A57" s="1">
        <v>42482</v>
      </c>
      <c r="B57">
        <v>11.32</v>
      </c>
      <c r="C57" s="25">
        <f si="1" t="shared"/>
        <v>7.1174377224199059E-3</v>
      </c>
      <c r="F57">
        <v>11.358000000000001</v>
      </c>
      <c r="I57" s="25">
        <f si="15" t="shared"/>
        <v>-3.3456594470857581E-3</v>
      </c>
      <c r="J57">
        <v>9598.1299999999992</v>
      </c>
      <c r="K57">
        <v>9652.27</v>
      </c>
      <c r="L57" s="25">
        <f>+K57/J57-1</f>
        <v>5.6406820911991673E-3</v>
      </c>
      <c r="M57">
        <f si="5" t="shared"/>
        <v>5</v>
      </c>
    </row>
    <row r="58" spans="1:13">
      <c r="A58" s="1">
        <v>42485</v>
      </c>
      <c r="B58">
        <v>11.2</v>
      </c>
      <c r="C58" s="25">
        <f si="1" t="shared"/>
        <v>-1.0600706713780994E-2</v>
      </c>
      <c r="D58" s="26">
        <f ref="D58:D80" si="16" t="shared">+F57*(1+L58)</f>
        <v>11.316638361753247</v>
      </c>
      <c r="E58" s="26"/>
      <c r="F58">
        <v>11.276999999999999</v>
      </c>
      <c r="G58" s="25">
        <f ref="G58:G74" si="17" t="shared">+B58/D58-1</f>
        <v>-1.0306802959035077E-2</v>
      </c>
      <c r="H58" s="25"/>
      <c r="I58" s="25">
        <f si="15" t="shared"/>
        <v>-6.8280571073867646E-3</v>
      </c>
      <c r="J58">
        <v>9652.27</v>
      </c>
      <c r="K58">
        <v>9617.1200000000008</v>
      </c>
      <c r="L58" s="25">
        <f>+K58/J58-1</f>
        <v>-3.6416304143999101E-3</v>
      </c>
      <c r="M58">
        <f si="5" t="shared"/>
        <v>1</v>
      </c>
    </row>
    <row r="59" spans="1:13">
      <c r="A59" s="1">
        <v>42486</v>
      </c>
      <c r="B59">
        <v>11.28</v>
      </c>
      <c r="C59" s="25">
        <f si="1" t="shared"/>
        <v>7.1428571428571175E-3</v>
      </c>
      <c r="D59" s="26">
        <f si="16" t="shared"/>
        <v>11.313139420117455</v>
      </c>
      <c r="E59" s="26"/>
      <c r="F59">
        <v>11.313000000000001</v>
      </c>
      <c r="G59" s="25">
        <f si="17" t="shared"/>
        <v>-2.9292859291141227E-3</v>
      </c>
      <c r="H59" s="25"/>
      <c r="I59" s="25">
        <f si="15" t="shared"/>
        <v>-2.9169981437285886E-3</v>
      </c>
      <c r="J59">
        <v>9617.1200000000008</v>
      </c>
      <c r="K59">
        <v>9647.94</v>
      </c>
      <c r="L59" s="25">
        <f>+K59/J59-1</f>
        <v>3.2047016154523877E-3</v>
      </c>
      <c r="M59">
        <f si="5" t="shared"/>
        <v>2</v>
      </c>
    </row>
    <row r="60" spans="1:13">
      <c r="A60" s="1">
        <v>42487</v>
      </c>
      <c r="B60">
        <v>11.24</v>
      </c>
      <c r="C60" s="25">
        <f si="1" t="shared"/>
        <v>-3.5460992907800915E-3</v>
      </c>
      <c r="D60" s="26">
        <f si="16" t="shared"/>
        <v>11.265791851939378</v>
      </c>
      <c r="E60" s="26"/>
      <c r="F60">
        <v>11.256</v>
      </c>
      <c r="G60" s="25">
        <f si="17" t="shared"/>
        <v>-2.2893953907854314E-3</v>
      </c>
      <c r="H60" s="25"/>
      <c r="I60" s="25">
        <f si="15" t="shared"/>
        <v>-1.421464108031234E-3</v>
      </c>
      <c r="J60">
        <v>9647.94</v>
      </c>
      <c r="K60">
        <v>9607.68</v>
      </c>
      <c r="L60" s="25">
        <f>+K60/J60-1</f>
        <v>-4.1729115230816349E-3</v>
      </c>
      <c r="M60">
        <f si="5" t="shared"/>
        <v>3</v>
      </c>
    </row>
    <row r="61" spans="1:13">
      <c r="A61" s="1">
        <v>42488</v>
      </c>
      <c r="B61">
        <v>11.22</v>
      </c>
      <c r="C61" s="25">
        <f si="1" t="shared"/>
        <v>-1.779359430604921E-3</v>
      </c>
      <c r="D61" s="26">
        <f si="16" t="shared"/>
        <v>11.24087512490008</v>
      </c>
      <c r="E61" s="26"/>
      <c r="F61">
        <v>11.266</v>
      </c>
      <c r="G61" s="25">
        <f si="17" t="shared"/>
        <v>-1.8570729296546462E-3</v>
      </c>
      <c r="H61" s="25"/>
      <c r="I61" s="25">
        <f si="15" t="shared"/>
        <v>-4.0830818391620616E-3</v>
      </c>
      <c r="J61">
        <v>9607.68</v>
      </c>
      <c r="K61">
        <v>9594.77</v>
      </c>
      <c r="L61" s="25">
        <f ref="L61:L89" si="18" t="shared">+K61/J61-1</f>
        <v>-1.3437166933120137E-3</v>
      </c>
      <c r="M61">
        <f si="5" t="shared"/>
        <v>4</v>
      </c>
    </row>
    <row r="62" spans="1:13">
      <c r="A62" s="1">
        <v>42489</v>
      </c>
      <c r="B62">
        <v>11.18</v>
      </c>
      <c r="C62" s="25">
        <f si="1" t="shared"/>
        <v>-3.5650623885918886E-3</v>
      </c>
      <c r="D62" s="26">
        <f si="16" t="shared"/>
        <v>11.236398888144269</v>
      </c>
      <c r="E62" s="26"/>
      <c r="F62">
        <v>11.238</v>
      </c>
      <c r="G62" s="25">
        <f si="17" t="shared"/>
        <v>-5.0193027771359144E-3</v>
      </c>
      <c r="H62" s="25"/>
      <c r="I62" s="25">
        <f si="15" t="shared"/>
        <v>-5.161060686954988E-3</v>
      </c>
      <c r="J62">
        <v>9594.77</v>
      </c>
      <c r="K62">
        <v>9569.56</v>
      </c>
      <c r="L62" s="25">
        <f si="18" t="shared"/>
        <v>-2.6274730921117539E-3</v>
      </c>
      <c r="M62">
        <f si="5" t="shared"/>
        <v>5</v>
      </c>
    </row>
    <row r="63" spans="1:13">
      <c r="A63" s="1">
        <v>42493</v>
      </c>
      <c r="B63">
        <v>11.26</v>
      </c>
      <c r="C63" s="25">
        <f si="1" t="shared"/>
        <v>7.1556350626118537E-3</v>
      </c>
      <c r="D63" s="26">
        <f si="16" t="shared"/>
        <v>11.346087051024291</v>
      </c>
      <c r="E63" s="26"/>
      <c r="F63">
        <v>11.356</v>
      </c>
      <c r="G63" s="25">
        <f si="17" t="shared"/>
        <v>-7.5873779777249073E-3</v>
      </c>
      <c r="H63" s="25"/>
      <c r="I63" s="25">
        <f si="15" t="shared"/>
        <v>-8.4536808735470315E-3</v>
      </c>
      <c r="J63">
        <v>9569.56</v>
      </c>
      <c r="K63">
        <v>9661.6</v>
      </c>
      <c r="L63" s="25">
        <f si="18" t="shared"/>
        <v>9.6179970656959934E-3</v>
      </c>
      <c r="M63">
        <f si="5" t="shared"/>
        <v>2</v>
      </c>
    </row>
    <row r="64" spans="1:13">
      <c r="A64" s="1">
        <v>42494</v>
      </c>
      <c r="B64">
        <v>11.26</v>
      </c>
      <c r="C64" s="25">
        <f si="1" t="shared"/>
        <v>0</v>
      </c>
      <c r="D64" s="26">
        <f si="16" t="shared"/>
        <v>11.328848844911816</v>
      </c>
      <c r="E64" s="26"/>
      <c r="F64">
        <v>11.286</v>
      </c>
      <c r="G64" s="25">
        <f si="17" t="shared"/>
        <v>-6.0773028093440429E-3</v>
      </c>
      <c r="H64" s="25"/>
      <c r="I64" s="25">
        <f si="15" t="shared"/>
        <v>-2.3037391458443635E-3</v>
      </c>
      <c r="J64">
        <v>9661.6</v>
      </c>
      <c r="K64">
        <v>9638.5</v>
      </c>
      <c r="L64" s="25">
        <f si="18" t="shared"/>
        <v>-2.3909083381634666E-3</v>
      </c>
      <c r="M64">
        <f si="5" t="shared"/>
        <v>3</v>
      </c>
    </row>
    <row r="65" spans="1:13">
      <c r="A65" s="1">
        <v>42495</v>
      </c>
      <c r="B65">
        <v>11.2</v>
      </c>
      <c r="C65" s="25">
        <f si="1" t="shared"/>
        <v>-5.3285968028419228E-3</v>
      </c>
      <c r="D65" s="26">
        <f si="16" t="shared"/>
        <v>11.282440375577112</v>
      </c>
      <c r="E65" s="26"/>
      <c r="F65">
        <v>11.278</v>
      </c>
      <c r="G65" s="25">
        <f si="17" t="shared"/>
        <v>-7.3069631066315921E-3</v>
      </c>
      <c r="H65" s="25"/>
      <c r="I65" s="25">
        <f si="15" t="shared"/>
        <v>-6.9161198794113199E-3</v>
      </c>
      <c r="J65">
        <v>9638.5</v>
      </c>
      <c r="K65">
        <v>9635.4599999999991</v>
      </c>
      <c r="L65" s="25">
        <f si="18" t="shared"/>
        <v>-3.1540177413502679E-4</v>
      </c>
      <c r="M65">
        <f si="5" t="shared"/>
        <v>4</v>
      </c>
    </row>
    <row r="66" spans="1:13">
      <c r="A66" s="1">
        <v>42496</v>
      </c>
      <c r="B66">
        <v>10.9</v>
      </c>
      <c r="C66" s="25">
        <f si="1" t="shared"/>
        <v>-2.6785714285714191E-2</v>
      </c>
      <c r="D66" s="26">
        <f si="16" t="shared"/>
        <v>11.059508691852804</v>
      </c>
      <c r="E66" s="26"/>
      <c r="F66">
        <v>11.05</v>
      </c>
      <c r="G66" s="25">
        <f si="17" t="shared"/>
        <v>-1.4422764726457316E-2</v>
      </c>
      <c r="H66" s="25"/>
      <c r="I66" s="25">
        <f si="15" t="shared"/>
        <v>-1.3574660633484226E-2</v>
      </c>
      <c r="J66">
        <v>9635.4599999999991</v>
      </c>
      <c r="K66">
        <v>9448.7900000000009</v>
      </c>
      <c r="L66" s="25">
        <f si="18" t="shared"/>
        <v>-1.9373231791735779E-2</v>
      </c>
      <c r="M66">
        <f si="5" t="shared"/>
        <v>5</v>
      </c>
    </row>
    <row r="67" spans="1:13">
      <c r="A67" s="1">
        <v>42499</v>
      </c>
      <c r="B67">
        <v>10.78</v>
      </c>
      <c r="C67" s="25">
        <f si="1" t="shared"/>
        <v>-1.1009174311926717E-2</v>
      </c>
      <c r="D67" s="26">
        <f si="16" t="shared"/>
        <v>10.899057551284344</v>
      </c>
      <c r="E67" s="26"/>
      <c r="F67">
        <v>10.898999999999999</v>
      </c>
      <c r="G67" s="25">
        <f si="17" t="shared"/>
        <v>-1.0923655621060013E-2</v>
      </c>
      <c r="H67" s="25"/>
      <c r="I67" s="25">
        <f si="15" t="shared"/>
        <v>-1.0918432883750828E-2</v>
      </c>
      <c r="J67">
        <v>9448.7900000000009</v>
      </c>
      <c r="K67">
        <v>9319.7199999999993</v>
      </c>
      <c r="L67" s="25">
        <f si="18" t="shared"/>
        <v>-1.3659950110014196E-2</v>
      </c>
      <c r="M67">
        <f ref="M67:M78" si="19" t="shared">WEEKDAY(A67,2)</f>
        <v>1</v>
      </c>
    </row>
    <row r="68" spans="1:13">
      <c r="A68" s="1">
        <v>42500</v>
      </c>
      <c r="B68">
        <v>10.8</v>
      </c>
      <c r="C68" s="25">
        <f si="1" t="shared"/>
        <v>1.8552875695734272E-3</v>
      </c>
      <c r="D68" s="26">
        <f si="16" t="shared"/>
        <v>10.893211194113128</v>
      </c>
      <c r="E68" s="26"/>
      <c r="F68">
        <v>10.856999999999999</v>
      </c>
      <c r="G68" s="25">
        <f si="17" t="shared"/>
        <v>-8.5568151073304177E-3</v>
      </c>
      <c r="H68" s="25"/>
      <c r="I68" s="25">
        <f si="15" t="shared"/>
        <v>-5.2500690798561456E-3</v>
      </c>
      <c r="J68">
        <v>9319.7199999999993</v>
      </c>
      <c r="K68">
        <v>9314.77</v>
      </c>
      <c r="L68" s="25">
        <f si="18" t="shared"/>
        <v>-5.3113183657871321E-4</v>
      </c>
      <c r="M68">
        <f si="19" t="shared"/>
        <v>2</v>
      </c>
    </row>
    <row r="69" spans="1:13">
      <c r="A69" s="1">
        <v>42501</v>
      </c>
      <c r="B69">
        <v>10.76</v>
      </c>
      <c r="C69" s="25">
        <f si="1" t="shared"/>
        <v>-3.7037037037037646E-3</v>
      </c>
      <c r="D69" s="26">
        <f si="16" t="shared"/>
        <v>10.895673553936383</v>
      </c>
      <c r="E69" s="26"/>
      <c r="F69">
        <v>10.89</v>
      </c>
      <c r="G69" s="25">
        <f si="17" t="shared"/>
        <v>-1.2452057531346261E-2</v>
      </c>
      <c r="H69" s="25"/>
      <c r="I69" s="25">
        <f si="15" t="shared"/>
        <v>-1.1937557392102893E-2</v>
      </c>
      <c r="J69">
        <v>9314.77</v>
      </c>
      <c r="K69">
        <v>9347.9500000000007</v>
      </c>
      <c r="L69" s="25">
        <f si="18" t="shared"/>
        <v>3.5620847320976257E-3</v>
      </c>
      <c r="M69">
        <f si="19" t="shared"/>
        <v>3</v>
      </c>
    </row>
    <row r="70" spans="1:13">
      <c r="A70" s="1">
        <v>42502</v>
      </c>
      <c r="B70">
        <v>10.82</v>
      </c>
      <c r="C70" s="25">
        <f si="1" t="shared"/>
        <v>5.5762081784387352E-3</v>
      </c>
      <c r="D70" s="26">
        <f si="16" t="shared"/>
        <v>10.927558352366027</v>
      </c>
      <c r="E70" s="26"/>
      <c r="F70">
        <v>10.920999999999999</v>
      </c>
      <c r="G70" s="25">
        <f si="17" t="shared"/>
        <v>-9.8428531697328792E-3</v>
      </c>
      <c r="H70" s="25"/>
      <c r="I70" s="25">
        <f si="15" t="shared"/>
        <v>-9.248237340902743E-3</v>
      </c>
      <c r="J70">
        <v>9347.9500000000007</v>
      </c>
      <c r="K70">
        <v>9380.19</v>
      </c>
      <c r="L70" s="25">
        <f si="18" t="shared"/>
        <v>3.4488845147866432E-3</v>
      </c>
      <c r="M70">
        <f si="19" t="shared"/>
        <v>4</v>
      </c>
    </row>
    <row r="71" spans="1:13">
      <c r="A71" s="1">
        <v>42503</v>
      </c>
      <c r="B71">
        <v>10.8</v>
      </c>
      <c r="C71" s="25">
        <f si="1" t="shared"/>
        <v>-1.848428835489746E-3</v>
      </c>
      <c r="D71" s="26">
        <f si="16" t="shared"/>
        <v>10.884477096945796</v>
      </c>
      <c r="E71" s="26"/>
      <c r="F71">
        <v>10.87</v>
      </c>
      <c r="G71" s="25">
        <f si="17" t="shared"/>
        <v>-7.7612453215137878E-3</v>
      </c>
      <c r="H71" s="25"/>
      <c r="I71" s="25">
        <f si="15" t="shared"/>
        <v>-6.4397424103034284E-3</v>
      </c>
      <c r="J71">
        <v>9380.19</v>
      </c>
      <c r="K71">
        <v>9348.82</v>
      </c>
      <c r="L71" s="25">
        <f si="18" t="shared"/>
        <v>-3.3442819388520562E-3</v>
      </c>
      <c r="M71">
        <f si="19" t="shared"/>
        <v>5</v>
      </c>
    </row>
    <row r="72" spans="1:13">
      <c r="A72" s="1">
        <v>42506</v>
      </c>
      <c r="B72">
        <v>10.8</v>
      </c>
      <c r="C72" s="25">
        <f si="1" t="shared"/>
        <v>0</v>
      </c>
      <c r="D72" s="26">
        <f si="16" t="shared"/>
        <v>10.895626207371626</v>
      </c>
      <c r="E72" s="26"/>
      <c r="F72">
        <v>10.864000000000001</v>
      </c>
      <c r="G72" s="25">
        <f si="17" t="shared"/>
        <v>-8.7765682808508272E-3</v>
      </c>
      <c r="H72" s="25"/>
      <c r="I72" s="25">
        <f si="15" t="shared"/>
        <v>-5.8910162002945299E-3</v>
      </c>
      <c r="J72">
        <v>9348.82</v>
      </c>
      <c r="K72">
        <v>9370.86</v>
      </c>
      <c r="L72" s="25">
        <f si="18" t="shared"/>
        <v>2.357516777518498E-3</v>
      </c>
      <c r="M72">
        <f si="19" t="shared"/>
        <v>1</v>
      </c>
    </row>
    <row r="73" spans="1:13">
      <c r="A73" s="1">
        <v>42507</v>
      </c>
      <c r="B73">
        <v>10.82</v>
      </c>
      <c r="C73" s="25">
        <f si="1" t="shared"/>
        <v>1.8518518518517713E-3</v>
      </c>
      <c r="D73" s="26">
        <f si="16" t="shared"/>
        <v>10.834390491374323</v>
      </c>
      <c r="E73" s="26"/>
      <c r="F73">
        <v>10.847</v>
      </c>
      <c r="G73" s="25">
        <f si="17" t="shared"/>
        <v>-1.3282234368218182E-3</v>
      </c>
      <c r="H73" s="25"/>
      <c r="I73" s="25">
        <f si="15" t="shared"/>
        <v>-2.4891675117543199E-3</v>
      </c>
      <c r="J73">
        <v>9370.86</v>
      </c>
      <c r="K73">
        <v>9345.32</v>
      </c>
      <c r="L73" s="25">
        <f si="18" t="shared"/>
        <v>-2.7254702343222359E-3</v>
      </c>
      <c r="M73">
        <f si="19" t="shared"/>
        <v>2</v>
      </c>
    </row>
    <row r="74" spans="1:13">
      <c r="A74" s="1">
        <v>42508</v>
      </c>
      <c r="B74">
        <v>10.76</v>
      </c>
      <c r="C74" s="25">
        <f si="1" t="shared"/>
        <v>-5.5452865064695711E-3</v>
      </c>
      <c r="D74" s="26">
        <f si="16" t="shared"/>
        <v>10.872569954800905</v>
      </c>
      <c r="E74" s="26"/>
      <c r="F74">
        <v>10.856</v>
      </c>
      <c r="G74" s="25">
        <f si="17" t="shared"/>
        <v>-1.0353573742811317E-2</v>
      </c>
      <c r="H74" s="25"/>
      <c r="I74" s="25">
        <f si="15" t="shared"/>
        <v>-8.8430361090641174E-3</v>
      </c>
      <c r="J74">
        <v>9345.32</v>
      </c>
      <c r="K74">
        <v>9367.35</v>
      </c>
      <c r="L74" s="25">
        <f si="18" t="shared"/>
        <v>2.3573296580534642E-3</v>
      </c>
      <c r="M74">
        <f si="19" t="shared"/>
        <v>3</v>
      </c>
    </row>
    <row r="75" spans="1:13">
      <c r="A75" s="1">
        <v>42509</v>
      </c>
      <c r="B75">
        <v>10.76</v>
      </c>
      <c r="C75" s="25">
        <f si="1" t="shared"/>
        <v>0</v>
      </c>
      <c r="D75" s="26">
        <f si="16" t="shared"/>
        <v>10.824199262331394</v>
      </c>
      <c r="E75" s="26"/>
      <c r="F75">
        <v>10.811</v>
      </c>
      <c r="G75" s="25">
        <f ref="G75:G84" si="20" t="shared">+B75/D75-1</f>
        <v>-5.9310865197030882E-3</v>
      </c>
      <c r="H75" s="25"/>
      <c r="I75" s="25">
        <f si="15" t="shared"/>
        <v>-4.717417445194716E-3</v>
      </c>
      <c r="J75">
        <v>9367.35</v>
      </c>
      <c r="K75">
        <v>9339.91</v>
      </c>
      <c r="L75" s="25">
        <f si="18" t="shared"/>
        <v>-2.9293236614411633E-3</v>
      </c>
      <c r="M75">
        <f si="19" t="shared"/>
        <v>4</v>
      </c>
    </row>
    <row r="76" spans="1:13">
      <c r="A76" s="1">
        <v>42510</v>
      </c>
      <c r="B76">
        <v>10.82</v>
      </c>
      <c r="C76" s="25">
        <f si="1" t="shared"/>
        <v>5.5762081784387352E-3</v>
      </c>
      <c r="D76" s="26">
        <f si="16" t="shared"/>
        <v>10.850470947792859</v>
      </c>
      <c r="E76" s="26"/>
      <c r="F76">
        <v>10.865</v>
      </c>
      <c r="G76" s="25">
        <f si="20" t="shared"/>
        <v>-2.8082603915967619E-3</v>
      </c>
      <c r="H76" s="25"/>
      <c r="I76" s="25">
        <f si="15" t="shared"/>
        <v>-4.1417395306028171E-3</v>
      </c>
      <c r="J76">
        <v>9339.91</v>
      </c>
      <c r="K76">
        <v>9374.01</v>
      </c>
      <c r="L76" s="25">
        <f si="18" t="shared"/>
        <v>3.6509987783608366E-3</v>
      </c>
      <c r="M76">
        <f si="19" t="shared"/>
        <v>5</v>
      </c>
    </row>
    <row r="77" spans="1:13">
      <c r="A77" s="1">
        <v>42513</v>
      </c>
      <c r="B77">
        <v>10.78</v>
      </c>
      <c r="C77" s="25">
        <f si="1" t="shared"/>
        <v>-3.6968576709797141E-3</v>
      </c>
      <c r="D77" s="26">
        <f si="16" t="shared"/>
        <v>10.858868595190318</v>
      </c>
      <c r="E77" s="26"/>
      <c r="F77">
        <v>10.787000000000001</v>
      </c>
      <c r="G77" s="25">
        <f si="20" t="shared"/>
        <v>-7.2630582550056166E-3</v>
      </c>
      <c r="H77" s="25"/>
      <c r="I77" s="25">
        <f si="15" t="shared"/>
        <v>-6.4892926671000772E-4</v>
      </c>
      <c r="J77">
        <v>9374.01</v>
      </c>
      <c r="K77">
        <v>9368.7199999999993</v>
      </c>
      <c r="L77" s="25">
        <f si="18" t="shared"/>
        <v>-5.6432625951974291E-4</v>
      </c>
      <c r="M77">
        <f si="19" t="shared"/>
        <v>1</v>
      </c>
    </row>
    <row r="78" spans="1:13">
      <c r="A78" s="1">
        <v>42514</v>
      </c>
      <c r="B78">
        <v>10.76</v>
      </c>
      <c r="C78" s="25">
        <f si="1" t="shared"/>
        <v>-1.8552875695732052E-3</v>
      </c>
      <c r="D78" s="26">
        <f si="16" t="shared"/>
        <v>10.718216283547807</v>
      </c>
      <c r="E78" s="26"/>
      <c r="F78">
        <v>10.71</v>
      </c>
      <c r="G78" s="25">
        <f si="20" t="shared"/>
        <v>3.8983834013808227E-3</v>
      </c>
      <c r="H78" s="25"/>
      <c r="I78" s="25">
        <f si="15" t="shared"/>
        <v>4.6685340802987696E-3</v>
      </c>
      <c r="J78">
        <v>9368.7199999999993</v>
      </c>
      <c r="K78">
        <v>9308.98</v>
      </c>
      <c r="L78" s="25">
        <f si="18" t="shared"/>
        <v>-6.3765380969865726E-3</v>
      </c>
      <c r="M78">
        <f si="19" t="shared"/>
        <v>2</v>
      </c>
    </row>
    <row r="79" spans="1:13">
      <c r="A79" s="1">
        <v>42515</v>
      </c>
      <c r="B79">
        <v>10.76</v>
      </c>
      <c r="C79" s="25">
        <f si="1" t="shared"/>
        <v>0</v>
      </c>
      <c r="D79" s="26">
        <f si="16" t="shared"/>
        <v>10.7426282363911</v>
      </c>
      <c r="E79" s="26"/>
      <c r="F79">
        <v>10.743</v>
      </c>
      <c r="G79" s="25">
        <f si="20" t="shared"/>
        <v>1.6170869201310722E-3</v>
      </c>
      <c r="H79" s="25"/>
      <c r="I79" s="25">
        <f si="15" t="shared"/>
        <v>1.5824257656147367E-3</v>
      </c>
      <c r="J79">
        <v>9308.98</v>
      </c>
      <c r="K79">
        <v>9337.34</v>
      </c>
      <c r="L79" s="25">
        <f si="18" t="shared"/>
        <v>3.0465206714378468E-3</v>
      </c>
      <c r="M79">
        <f ref="M79:M88" si="21" t="shared">WEEKDAY(A79,2)</f>
        <v>3</v>
      </c>
    </row>
    <row r="80" spans="1:13">
      <c r="A80" s="1">
        <v>42516</v>
      </c>
      <c r="B80">
        <v>10.8</v>
      </c>
      <c r="C80" s="25">
        <f si="1" t="shared"/>
        <v>3.7174721189592308E-3</v>
      </c>
      <c r="D80" s="26">
        <f si="16" t="shared"/>
        <v>10.762098993931893</v>
      </c>
      <c r="E80" s="26"/>
      <c r="F80">
        <v>10.759</v>
      </c>
      <c r="G80" s="25">
        <f si="20" t="shared"/>
        <v>3.521711339904865E-3</v>
      </c>
      <c r="H80" s="25"/>
      <c r="I80" s="25">
        <f si="15" t="shared"/>
        <v>3.8107630820709559E-3</v>
      </c>
      <c r="J80">
        <v>9337.34</v>
      </c>
      <c r="K80">
        <v>9353.94</v>
      </c>
      <c r="L80" s="25">
        <f si="18" t="shared"/>
        <v>1.7778082408910212E-3</v>
      </c>
      <c r="M80">
        <f si="21" t="shared"/>
        <v>4</v>
      </c>
    </row>
    <row r="81" spans="1:13">
      <c r="A81" s="1">
        <v>42517</v>
      </c>
      <c r="B81">
        <v>10.86</v>
      </c>
      <c r="C81" s="25">
        <f ref="C81:C91" si="22" t="shared">B81/B80-1</f>
        <v>5.5555555555555358E-3</v>
      </c>
      <c r="D81" s="26">
        <f ref="D81:D89" si="23" t="shared">+F80*(1+L81)</f>
        <v>10.752777361197529</v>
      </c>
      <c r="E81" s="26"/>
      <c r="F81">
        <v>10.75</v>
      </c>
      <c r="G81" s="25">
        <f si="20" t="shared"/>
        <v>9.9716226980941514E-3</v>
      </c>
      <c r="H81" s="25"/>
      <c r="I81" s="25">
        <f si="15" t="shared"/>
        <v>1.0232558139534831E-2</v>
      </c>
      <c r="J81">
        <v>9353.94</v>
      </c>
      <c r="K81">
        <v>9348.5300000000007</v>
      </c>
      <c r="L81" s="25">
        <f si="18" t="shared"/>
        <v>-5.7836590784199338E-4</v>
      </c>
      <c r="M81">
        <f si="21" t="shared"/>
        <v>5</v>
      </c>
    </row>
    <row r="82" spans="1:13">
      <c r="A82" s="1">
        <v>42520</v>
      </c>
      <c r="B82">
        <v>10.82</v>
      </c>
      <c r="C82" s="25">
        <f si="22" t="shared"/>
        <v>-3.6832412523019054E-3</v>
      </c>
      <c r="D82" s="26">
        <f si="23" t="shared"/>
        <v>10.838278852397114</v>
      </c>
      <c r="E82" s="26"/>
      <c r="F82">
        <v>10.773999999999999</v>
      </c>
      <c r="G82" s="25">
        <f si="20" t="shared"/>
        <v>-1.6865087756134933E-3</v>
      </c>
      <c r="H82" s="25"/>
      <c r="I82" s="25">
        <f si="15" t="shared"/>
        <v>4.2695377761279296E-3</v>
      </c>
      <c r="J82">
        <v>9348.5300000000007</v>
      </c>
      <c r="K82">
        <v>9425.2999999999993</v>
      </c>
      <c r="L82" s="25">
        <f si="18" t="shared"/>
        <v>8.2119862694989276E-3</v>
      </c>
      <c r="M82">
        <f si="21" t="shared"/>
        <v>1</v>
      </c>
    </row>
    <row r="83" spans="1:13">
      <c r="A83" s="1">
        <v>42521</v>
      </c>
      <c r="B83">
        <v>11.18</v>
      </c>
      <c r="C83" s="25">
        <f si="22" t="shared"/>
        <v>3.3271719038816983E-2</v>
      </c>
      <c r="D83" s="26">
        <f si="23" t="shared"/>
        <v>11.054800940023132</v>
      </c>
      <c r="E83" s="26"/>
      <c r="F83">
        <v>11.055</v>
      </c>
      <c r="G83" s="25">
        <f si="20" t="shared"/>
        <v>1.1325311116511694E-2</v>
      </c>
      <c r="H83" s="25"/>
      <c r="I83" s="25">
        <f si="15" t="shared"/>
        <v>1.1307100859339725E-2</v>
      </c>
      <c r="J83">
        <v>9425.2999999999993</v>
      </c>
      <c r="K83">
        <v>9670.9500000000007</v>
      </c>
      <c r="L83" s="25">
        <f si="18" t="shared"/>
        <v>2.6062830891324662E-2</v>
      </c>
      <c r="M83">
        <f si="21" t="shared"/>
        <v>2</v>
      </c>
    </row>
    <row r="84" spans="1:13">
      <c r="A84" s="1">
        <v>42522</v>
      </c>
      <c r="B84">
        <v>11.04</v>
      </c>
      <c r="C84" s="25">
        <f si="22" t="shared"/>
        <v>-1.2522361359570744E-2</v>
      </c>
      <c r="D84" s="26">
        <f si="23" t="shared"/>
        <v>10.985933041738402</v>
      </c>
      <c r="E84" s="26"/>
      <c r="F84">
        <v>10.976000000000001</v>
      </c>
      <c r="G84" s="25">
        <f si="20" t="shared"/>
        <v>4.9214716725636265E-3</v>
      </c>
      <c r="H84" s="25"/>
      <c r="I84" s="25">
        <f si="15" t="shared"/>
        <v>5.8309037900872163E-3</v>
      </c>
      <c r="J84">
        <v>9670.9500000000007</v>
      </c>
      <c r="K84">
        <v>9610.5300000000007</v>
      </c>
      <c r="L84" s="25">
        <f si="18" t="shared"/>
        <v>-6.2475765048934928E-3</v>
      </c>
      <c r="M84">
        <f si="21" t="shared"/>
        <v>3</v>
      </c>
    </row>
    <row r="85" spans="1:13">
      <c r="A85" s="1">
        <v>42523</v>
      </c>
      <c r="B85">
        <v>11.08</v>
      </c>
      <c r="C85" s="25">
        <f si="22" t="shared"/>
        <v>3.6231884057971175E-3</v>
      </c>
      <c r="D85" s="26">
        <f si="23" t="shared"/>
        <v>10.960513386878766</v>
      </c>
      <c r="E85" s="26"/>
      <c r="F85">
        <v>10.978999999999999</v>
      </c>
      <c r="G85" s="25">
        <f ref="G85:G95" si="24" t="shared">+B85/D85-1</f>
        <v>1.0901552591895625E-2</v>
      </c>
      <c r="H85" s="25"/>
      <c r="I85" s="25">
        <f ref="I85:I95" si="25" t="shared">+B85/F85-1</f>
        <v>9.1993806357593133E-3</v>
      </c>
      <c r="J85">
        <v>9610.5300000000007</v>
      </c>
      <c r="K85">
        <v>9596.9699999999993</v>
      </c>
      <c r="L85" s="25">
        <f si="18" t="shared"/>
        <v>-1.4109523616284703E-3</v>
      </c>
      <c r="M85">
        <f si="21" t="shared"/>
        <v>4</v>
      </c>
    </row>
    <row r="86" spans="1:13">
      <c r="A86" s="1">
        <v>42524</v>
      </c>
      <c r="B86">
        <v>11.1</v>
      </c>
      <c r="C86" s="25">
        <f si="22" t="shared"/>
        <v>1.8050541516245744E-3</v>
      </c>
      <c r="D86" s="26">
        <f si="23" t="shared"/>
        <v>11.045958724472412</v>
      </c>
      <c r="E86" s="26"/>
      <c r="F86">
        <v>11.042999999999999</v>
      </c>
      <c r="G86" s="25">
        <f si="24" t="shared"/>
        <v>4.8924024501248997E-3</v>
      </c>
      <c r="H86" s="25"/>
      <c r="I86" s="25">
        <f si="25" t="shared"/>
        <v>5.1616408584624907E-3</v>
      </c>
      <c r="J86">
        <v>9596.9699999999993</v>
      </c>
      <c r="K86">
        <v>9655.5</v>
      </c>
      <c r="L86" s="25">
        <f si="18" t="shared"/>
        <v>6.0987999337291932E-3</v>
      </c>
      <c r="M86">
        <f si="21" t="shared"/>
        <v>5</v>
      </c>
    </row>
    <row r="87" spans="1:13">
      <c r="A87" s="1">
        <v>42527</v>
      </c>
      <c r="B87">
        <v>11.06</v>
      </c>
      <c r="C87" s="25">
        <f si="22" t="shared"/>
        <v>-3.6036036036035668E-3</v>
      </c>
      <c r="D87" s="26">
        <f si="23" t="shared"/>
        <v>10.973463010719279</v>
      </c>
      <c r="E87" s="26"/>
      <c r="F87">
        <v>11.052</v>
      </c>
      <c r="G87" s="25">
        <f si="24" t="shared"/>
        <v>7.8860236915356818E-3</v>
      </c>
      <c r="H87" s="25"/>
      <c r="I87" s="25">
        <f si="25" t="shared"/>
        <v>7.2385088671733655E-4</v>
      </c>
      <c r="J87">
        <v>9655.5</v>
      </c>
      <c r="K87">
        <v>9594.7000000000007</v>
      </c>
      <c r="L87" s="25">
        <f si="18" t="shared"/>
        <v>-6.2969292113302933E-3</v>
      </c>
      <c r="M87">
        <f si="21" t="shared"/>
        <v>1</v>
      </c>
    </row>
    <row r="88" spans="1:13">
      <c r="A88" s="1">
        <v>42528</v>
      </c>
      <c r="B88">
        <v>11.08</v>
      </c>
      <c r="C88" s="25">
        <f si="22" t="shared"/>
        <v>1.8083182640145079E-3</v>
      </c>
      <c r="D88" s="26">
        <f si="23" t="shared"/>
        <v>11.057310194169697</v>
      </c>
      <c r="E88" s="26"/>
      <c r="F88">
        <v>11.045</v>
      </c>
      <c r="G88" s="25">
        <f si="24" t="shared"/>
        <v>2.0520185679757663E-3</v>
      </c>
      <c r="H88" s="25"/>
      <c r="I88" s="25">
        <f si="25" t="shared"/>
        <v>3.1688546853780863E-3</v>
      </c>
      <c r="J88">
        <v>9594.7000000000007</v>
      </c>
      <c r="K88">
        <v>9599.31</v>
      </c>
      <c r="L88" s="25">
        <f si="18" t="shared"/>
        <v>4.8047359479697072E-4</v>
      </c>
      <c r="M88">
        <f si="21" t="shared"/>
        <v>2</v>
      </c>
    </row>
    <row r="89" spans="1:13">
      <c r="A89" s="1">
        <v>42529</v>
      </c>
      <c r="B89">
        <v>11</v>
      </c>
      <c r="C89" s="25">
        <f si="22" t="shared"/>
        <v>-7.2202166064981865E-3</v>
      </c>
      <c r="D89" s="26">
        <f si="23" t="shared"/>
        <v>11.015843706474735</v>
      </c>
      <c r="E89" s="26"/>
      <c r="F89">
        <v>11.013</v>
      </c>
      <c r="G89" s="25">
        <f si="24" t="shared"/>
        <v>-1.4382653654956279E-3</v>
      </c>
      <c r="H89" s="25"/>
      <c r="I89" s="25">
        <f si="25" t="shared"/>
        <v>-1.180423136293407E-3</v>
      </c>
      <c r="J89">
        <v>9599.31</v>
      </c>
      <c r="K89">
        <v>9573.9699999999993</v>
      </c>
      <c r="L89" s="25">
        <f si="18" t="shared"/>
        <v>-2.6397730670225661E-3</v>
      </c>
      <c r="M89">
        <f ref="M89:M109" si="26" t="shared">WEEKDAY(A89,2)</f>
        <v>3</v>
      </c>
    </row>
    <row r="90" spans="1:13">
      <c r="A90" s="1">
        <v>42530</v>
      </c>
      <c r="B90">
        <v>11</v>
      </c>
      <c r="C90" s="25">
        <f si="22" t="shared"/>
        <v>0</v>
      </c>
      <c r="D90" s="26">
        <f>+F89*(1+L90)</f>
        <v>11.013</v>
      </c>
      <c r="E90" s="26"/>
      <c r="F90">
        <v>11.013</v>
      </c>
      <c r="I90" s="25">
        <f si="25" t="shared"/>
        <v>-1.180423136293407E-3</v>
      </c>
      <c r="J90">
        <v>9573.9699999999993</v>
      </c>
      <c r="K90">
        <v>9573.9699999999993</v>
      </c>
      <c r="L90" s="25">
        <f ref="L90:L95" si="27" t="shared">+K90/J90-1</f>
        <v>0</v>
      </c>
      <c r="M90">
        <f si="26" t="shared"/>
        <v>4</v>
      </c>
    </row>
    <row r="91" spans="1:13">
      <c r="A91" s="1">
        <v>42531</v>
      </c>
      <c r="B91">
        <v>10.88</v>
      </c>
      <c r="C91" s="25">
        <f si="22" t="shared"/>
        <v>-1.0909090909090868E-2</v>
      </c>
      <c r="D91" s="26">
        <f>+F90*(1+L91)</f>
        <v>11.013</v>
      </c>
      <c r="E91" s="26"/>
      <c r="G91" s="25">
        <f si="24" t="shared"/>
        <v>-1.2076636702079258E-2</v>
      </c>
      <c r="H91" s="25"/>
      <c r="J91">
        <v>9573.9699999999993</v>
      </c>
      <c r="K91">
        <v>9573.9699999999993</v>
      </c>
      <c r="L91" s="25">
        <f si="27" t="shared"/>
        <v>0</v>
      </c>
      <c r="M91">
        <f si="26" t="shared"/>
        <v>5</v>
      </c>
    </row>
    <row r="92" spans="1:13">
      <c r="A92" s="1">
        <v>42534</v>
      </c>
      <c r="B92">
        <v>10.66</v>
      </c>
      <c r="C92" s="25">
        <f ref="C92:C98" si="28" t="shared">B92/B91-1</f>
        <v>-2.0220588235294157E-2</v>
      </c>
      <c r="D92" s="26"/>
      <c r="E92" s="26"/>
      <c r="F92">
        <v>10.756</v>
      </c>
      <c r="I92" s="25">
        <f si="25" t="shared"/>
        <v>-8.9252510226850434E-3</v>
      </c>
      <c r="J92">
        <v>9573.9699999999993</v>
      </c>
      <c r="K92">
        <v>9388.24</v>
      </c>
      <c r="L92" s="25">
        <f si="27" t="shared"/>
        <v>-1.9399475870511385E-2</v>
      </c>
      <c r="M92">
        <f si="26" t="shared"/>
        <v>1</v>
      </c>
    </row>
    <row r="93" spans="1:13">
      <c r="A93" s="1">
        <v>42535</v>
      </c>
      <c r="B93">
        <v>10.74</v>
      </c>
      <c r="C93" s="25">
        <f si="28" t="shared"/>
        <v>7.5046904315196894E-3</v>
      </c>
      <c r="D93" s="26">
        <f>+F92*(1+L93)</f>
        <v>10.813777078557855</v>
      </c>
      <c r="E93" s="26"/>
      <c r="F93">
        <v>10.804</v>
      </c>
      <c r="G93" s="25">
        <f si="24" t="shared"/>
        <v>-6.8225078085014657E-3</v>
      </c>
      <c r="H93" s="25"/>
      <c r="I93" s="25">
        <f si="25" t="shared"/>
        <v>-5.9237319511291631E-3</v>
      </c>
      <c r="J93">
        <v>9388.24</v>
      </c>
      <c r="K93">
        <v>9438.67</v>
      </c>
      <c r="L93" s="25">
        <f si="27" t="shared"/>
        <v>5.3716138488151266E-3</v>
      </c>
      <c r="M93">
        <f si="26" t="shared"/>
        <v>2</v>
      </c>
    </row>
    <row r="94" spans="1:13">
      <c r="A94" s="1">
        <v>42536</v>
      </c>
      <c r="B94">
        <v>10.74</v>
      </c>
      <c r="C94" s="25">
        <f si="28" t="shared"/>
        <v>0</v>
      </c>
      <c r="D94" s="26">
        <f>+F93*(1+L94)</f>
        <v>10.849259571528616</v>
      </c>
      <c r="E94" s="26"/>
      <c r="F94">
        <v>10.84</v>
      </c>
      <c r="G94" s="25">
        <f si="24" t="shared"/>
        <v>-1.0070693839360545E-2</v>
      </c>
      <c r="H94" s="25"/>
      <c r="I94" s="25">
        <f si="25" t="shared"/>
        <v>-9.2250922509224953E-3</v>
      </c>
      <c r="J94">
        <v>9438.67</v>
      </c>
      <c r="K94">
        <v>9478.2099999999991</v>
      </c>
      <c r="L94" s="25">
        <f si="27" t="shared"/>
        <v>4.1891495306012327E-3</v>
      </c>
      <c r="M94">
        <f si="26" t="shared"/>
        <v>3</v>
      </c>
    </row>
    <row r="95" spans="1:13">
      <c r="A95" s="1">
        <v>42537</v>
      </c>
      <c r="B95">
        <v>10.74</v>
      </c>
      <c r="C95" s="25">
        <f si="28" t="shared"/>
        <v>0</v>
      </c>
      <c r="D95" s="26">
        <f>+F94*(1+L95)</f>
        <v>10.781992760236374</v>
      </c>
      <c r="E95" s="26"/>
      <c r="F95">
        <v>10.821999999999999</v>
      </c>
      <c r="G95" s="25">
        <f si="24" t="shared"/>
        <v>-3.8947123384502902E-3</v>
      </c>
      <c r="H95" s="25"/>
      <c r="I95" s="25">
        <f si="25" t="shared"/>
        <v>-7.5771576418406372E-3</v>
      </c>
      <c r="J95">
        <v>9478.2099999999991</v>
      </c>
      <c r="K95">
        <v>9427.49</v>
      </c>
      <c r="L95" s="25">
        <f si="27" t="shared"/>
        <v>-5.351221380408222E-3</v>
      </c>
      <c r="M95">
        <f si="26" t="shared"/>
        <v>4</v>
      </c>
    </row>
    <row r="96" spans="1:13">
      <c r="A96" s="1">
        <v>42538</v>
      </c>
      <c r="B96">
        <v>10.8</v>
      </c>
      <c r="C96" s="25">
        <f si="28" t="shared"/>
        <v>5.5865921787709993E-3</v>
      </c>
      <c r="D96" s="26">
        <f>+F95*(1+L96)</f>
        <v>10.600164548570191</v>
      </c>
      <c r="E96" s="26"/>
      <c r="F96">
        <v>10.821999999999999</v>
      </c>
      <c r="G96" s="25">
        <f ref="G96:G151" si="29" t="shared">+B96/D96-1</f>
        <v>1.885210842852092E-2</v>
      </c>
      <c r="H96" s="25"/>
      <c r="I96" s="25">
        <f ref="I96:I108" si="30" t="shared">+B96/F96-1</f>
        <v>-2.0328959526888513E-3</v>
      </c>
      <c r="J96">
        <v>9427.49</v>
      </c>
      <c r="K96">
        <v>9234.24</v>
      </c>
      <c r="L96" s="25">
        <f ref="L96:L115" si="31" t="shared">+K96/J96-1</f>
        <v>-2.0498563244299439E-2</v>
      </c>
      <c r="M96">
        <f si="26" t="shared"/>
        <v>5</v>
      </c>
    </row>
    <row r="97" spans="1:13">
      <c r="A97" s="1">
        <v>42541</v>
      </c>
      <c r="B97">
        <v>10.84</v>
      </c>
      <c r="C97" s="25">
        <f si="28" t="shared"/>
        <v>3.7037037037035425E-3</v>
      </c>
      <c r="D97" s="26">
        <f>+F96*(1+L97)</f>
        <v>10.83996588132862</v>
      </c>
      <c r="E97" s="26"/>
      <c r="G97" s="25">
        <f si="29" t="shared"/>
        <v>3.1474888162463799E-6</v>
      </c>
      <c r="H97" s="25"/>
      <c r="J97">
        <v>9234.24</v>
      </c>
      <c r="K97">
        <v>9249.57</v>
      </c>
      <c r="L97" s="25">
        <f si="31" t="shared"/>
        <v>1.6601257927020274E-3</v>
      </c>
      <c r="M97">
        <f si="26" t="shared"/>
        <v>1</v>
      </c>
    </row>
    <row r="98" spans="1:13">
      <c r="A98" s="1">
        <v>42542</v>
      </c>
      <c r="B98">
        <v>10.86</v>
      </c>
      <c r="C98" s="25">
        <f si="28" t="shared"/>
        <v>1.8450184501843658E-3</v>
      </c>
      <c r="D98">
        <v>10.852</v>
      </c>
      <c r="F98">
        <v>10.821999999999999</v>
      </c>
      <c r="I98" s="25">
        <f si="30" t="shared"/>
        <v>3.5113657364627127E-3</v>
      </c>
      <c r="J98">
        <v>9249.57</v>
      </c>
      <c r="K98">
        <v>9248.7099999999991</v>
      </c>
      <c r="L98" s="25">
        <f si="31" t="shared"/>
        <v>-9.2977295160778795E-5</v>
      </c>
      <c r="M98">
        <f si="26" t="shared"/>
        <v>2</v>
      </c>
    </row>
    <row r="99" spans="1:13">
      <c r="A99" s="1">
        <v>42543</v>
      </c>
      <c r="B99">
        <v>10.9</v>
      </c>
      <c r="C99" s="25">
        <f ref="C99:C120" si="32" t="shared">B99/B98-1</f>
        <v>3.6832412523020164E-3</v>
      </c>
      <c r="D99" s="26">
        <f ref="D99:D113" si="33" t="shared">+F98*(1+L99)</f>
        <v>10.884554034022042</v>
      </c>
      <c r="E99" s="26"/>
      <c r="F99">
        <v>10.891999999999999</v>
      </c>
      <c r="G99" s="25">
        <f si="29" t="shared"/>
        <v>1.4190720106381782E-3</v>
      </c>
      <c r="H99" s="25"/>
      <c r="I99" s="25">
        <f si="30" t="shared"/>
        <v>7.3448402497255927E-4</v>
      </c>
      <c r="J99">
        <v>9248.7099999999991</v>
      </c>
      <c r="K99">
        <v>9302.17</v>
      </c>
      <c r="L99" s="25">
        <f si="31" t="shared"/>
        <v>5.7802655721717056E-3</v>
      </c>
      <c r="M99">
        <f si="26" t="shared"/>
        <v>3</v>
      </c>
    </row>
    <row r="100" spans="1:13">
      <c r="A100" s="1">
        <v>42544</v>
      </c>
      <c r="B100">
        <v>10.84</v>
      </c>
      <c r="C100" s="25">
        <f si="32" t="shared"/>
        <v>-5.5045871559633586E-3</v>
      </c>
      <c r="D100" s="26">
        <f si="33" t="shared"/>
        <v>10.834754230464505</v>
      </c>
      <c r="E100" s="26"/>
      <c r="F100">
        <v>10.859</v>
      </c>
      <c r="G100" s="25">
        <f si="29" t="shared"/>
        <v>4.8416137772155921E-4</v>
      </c>
      <c r="H100" s="25"/>
      <c r="I100" s="25">
        <f si="30" t="shared"/>
        <v>-1.7497007090891969E-3</v>
      </c>
      <c r="J100">
        <v>9302.17</v>
      </c>
      <c r="K100">
        <v>9253.2800000000007</v>
      </c>
      <c r="L100" s="25">
        <f si="31" t="shared"/>
        <v>-5.2557629026345198E-3</v>
      </c>
      <c r="M100">
        <f si="26" t="shared"/>
        <v>4</v>
      </c>
    </row>
    <row r="101" spans="1:13">
      <c r="A101" s="1">
        <v>42545</v>
      </c>
      <c r="B101">
        <v>10.7</v>
      </c>
      <c r="C101" s="25">
        <f si="32" t="shared"/>
        <v>-1.291512915129156E-2</v>
      </c>
      <c r="D101" s="26">
        <f si="33" t="shared"/>
        <v>10.711522507694569</v>
      </c>
      <c r="E101" s="26"/>
      <c r="F101">
        <v>10.669</v>
      </c>
      <c r="G101" s="25">
        <f si="29" t="shared"/>
        <v>-1.0757114767104836E-3</v>
      </c>
      <c r="H101" s="25"/>
      <c r="I101" s="25">
        <f si="30" t="shared"/>
        <v>2.9056143968506642E-3</v>
      </c>
      <c r="J101">
        <v>9253.2800000000007</v>
      </c>
      <c r="K101">
        <v>9127.61</v>
      </c>
      <c r="L101" s="25">
        <f si="31" t="shared"/>
        <v>-1.3581130150606024E-2</v>
      </c>
      <c r="M101">
        <f si="26" t="shared"/>
        <v>5</v>
      </c>
    </row>
    <row r="102" spans="1:13">
      <c r="A102" s="1">
        <v>42548</v>
      </c>
      <c r="B102">
        <v>10.72</v>
      </c>
      <c r="C102" s="25">
        <f si="32" t="shared"/>
        <v>1.8691588785046953E-3</v>
      </c>
      <c r="D102" s="26">
        <f si="33" t="shared"/>
        <v>10.765969550627162</v>
      </c>
      <c r="E102" s="26"/>
      <c r="F102">
        <v>10.727</v>
      </c>
      <c r="G102" s="25">
        <f si="29" t="shared"/>
        <v>-4.2698941707932647E-3</v>
      </c>
      <c r="H102" s="25"/>
      <c r="I102" s="25">
        <f si="30" t="shared"/>
        <v>-6.5255896336346986E-4</v>
      </c>
      <c r="J102">
        <v>9127.61</v>
      </c>
      <c r="K102">
        <v>9210.57</v>
      </c>
      <c r="L102" s="25">
        <f si="31" t="shared"/>
        <v>9.0889071728523785E-3</v>
      </c>
      <c r="M102">
        <f si="26" t="shared"/>
        <v>1</v>
      </c>
    </row>
    <row r="103" spans="1:13">
      <c r="A103" s="1">
        <v>42549</v>
      </c>
      <c r="B103">
        <v>10.72</v>
      </c>
      <c r="C103" s="25">
        <f si="32" t="shared"/>
        <v>0</v>
      </c>
      <c r="D103" s="26">
        <f si="33" t="shared"/>
        <v>10.756313993596489</v>
      </c>
      <c r="E103" s="26"/>
      <c r="F103">
        <v>10.7</v>
      </c>
      <c r="G103" s="25">
        <f si="29" t="shared"/>
        <v>-3.3760629912911178E-3</v>
      </c>
      <c r="H103" s="25"/>
      <c r="I103" s="25">
        <f si="30" t="shared"/>
        <v>1.8691588785046953E-3</v>
      </c>
      <c r="J103">
        <v>9210.57</v>
      </c>
      <c r="K103">
        <v>9235.74</v>
      </c>
      <c r="L103" s="25">
        <f si="31" t="shared"/>
        <v>2.7327298961954405E-3</v>
      </c>
      <c r="M103">
        <f si="26" t="shared"/>
        <v>2</v>
      </c>
    </row>
    <row r="104" spans="1:13">
      <c r="A104" s="1">
        <v>42550</v>
      </c>
      <c r="B104">
        <v>10.8</v>
      </c>
      <c r="C104" s="25">
        <f si="32" t="shared"/>
        <v>7.4626865671640896E-3</v>
      </c>
      <c r="D104" s="26">
        <f si="33" t="shared"/>
        <v>10.802276157622455</v>
      </c>
      <c r="E104" s="26"/>
      <c r="F104">
        <v>10.817</v>
      </c>
      <c r="G104" s="25">
        <f si="29" t="shared"/>
        <v>-2.1071092696034466E-4</v>
      </c>
      <c r="H104" s="25"/>
      <c r="I104" s="25">
        <f si="30" t="shared"/>
        <v>-1.5716002588517242E-3</v>
      </c>
      <c r="J104">
        <v>9235.74</v>
      </c>
      <c r="K104">
        <v>9324.02</v>
      </c>
      <c r="L104" s="25">
        <f si="31" t="shared"/>
        <v>9.5585194039677912E-3</v>
      </c>
      <c r="M104">
        <f si="26" t="shared"/>
        <v>3</v>
      </c>
    </row>
    <row r="105" spans="1:13">
      <c r="A105" s="1">
        <v>42551</v>
      </c>
      <c r="B105">
        <v>10.82</v>
      </c>
      <c r="C105" s="25">
        <f si="32" t="shared"/>
        <v>1.8518518518517713E-3</v>
      </c>
      <c r="D105" s="26">
        <f si="33" t="shared"/>
        <v>10.808055459983997</v>
      </c>
      <c r="E105" s="26"/>
      <c r="F105">
        <v>10.821999999999999</v>
      </c>
      <c r="G105" s="25">
        <f si="29" t="shared"/>
        <v>1.1051516214204415E-3</v>
      </c>
      <c r="H105" s="25"/>
      <c r="I105" s="25">
        <f si="30" t="shared"/>
        <v>-1.8480872297166329E-4</v>
      </c>
      <c r="J105">
        <v>9324.02</v>
      </c>
      <c r="K105">
        <v>9316.31</v>
      </c>
      <c r="L105" s="25">
        <f si="31" t="shared"/>
        <v>-8.2689655320355993E-4</v>
      </c>
      <c r="M105">
        <f si="26" t="shared"/>
        <v>4</v>
      </c>
    </row>
    <row r="106" spans="1:13">
      <c r="A106" s="1">
        <v>42552</v>
      </c>
      <c r="B106">
        <v>10.82</v>
      </c>
      <c r="C106" s="25">
        <f si="32" t="shared"/>
        <v>0</v>
      </c>
      <c r="D106" s="26">
        <f si="33" t="shared"/>
        <v>10.853607645086951</v>
      </c>
      <c r="E106" s="26"/>
      <c r="F106" s="27">
        <v>10.85</v>
      </c>
      <c r="G106" s="25">
        <f si="29" t="shared"/>
        <v>-3.0964492347541617E-3</v>
      </c>
      <c r="H106" s="25"/>
      <c r="I106" s="25">
        <f si="30" t="shared"/>
        <v>-2.7649769585252892E-3</v>
      </c>
      <c r="J106">
        <v>9316.31</v>
      </c>
      <c r="K106">
        <v>9343.52</v>
      </c>
      <c r="L106" s="25">
        <f si="31" t="shared"/>
        <v>2.9206842623314966E-3</v>
      </c>
      <c r="M106">
        <f si="26" t="shared"/>
        <v>5</v>
      </c>
    </row>
    <row r="107" spans="1:13">
      <c r="A107" s="1">
        <v>42555</v>
      </c>
      <c r="B107">
        <v>11.06</v>
      </c>
      <c r="C107" s="25">
        <f si="32" t="shared"/>
        <v>2.2181146025878062E-2</v>
      </c>
      <c r="D107" s="31">
        <f si="33" t="shared"/>
        <v>11.015220173981538</v>
      </c>
      <c r="E107" s="31"/>
      <c r="F107">
        <v>11</v>
      </c>
      <c r="G107" s="25">
        <f si="29" t="shared"/>
        <v>4.0652683569806225E-3</v>
      </c>
      <c r="H107" s="25"/>
      <c r="I107" s="25">
        <f si="30" t="shared"/>
        <v>5.4545454545456007E-3</v>
      </c>
      <c r="J107">
        <v>9343.52</v>
      </c>
      <c r="K107">
        <v>9485.7999999999993</v>
      </c>
      <c r="L107" s="25">
        <f si="31" t="shared"/>
        <v>1.5227665804750101E-2</v>
      </c>
      <c r="M107">
        <f si="26" t="shared"/>
        <v>1</v>
      </c>
    </row>
    <row r="108" spans="1:13">
      <c r="A108" s="1">
        <v>42556</v>
      </c>
      <c r="B108">
        <v>11.04</v>
      </c>
      <c r="C108" s="25">
        <f si="32" t="shared"/>
        <v>-1.8083182640146189E-3</v>
      </c>
      <c r="D108" s="26">
        <f si="33" t="shared"/>
        <v>11.00781589322988</v>
      </c>
      <c r="E108" s="26"/>
      <c r="F108">
        <v>11.007999999999999</v>
      </c>
      <c r="G108" s="25">
        <f si="29" t="shared"/>
        <v>2.9237504589727514E-3</v>
      </c>
      <c r="H108" s="25"/>
      <c r="I108" s="25">
        <f si="30" t="shared"/>
        <v>2.9069767441860517E-3</v>
      </c>
      <c r="J108">
        <f>+K108-6.74</f>
        <v>9485.8000000000011</v>
      </c>
      <c r="K108">
        <v>9492.5400000000009</v>
      </c>
      <c r="L108" s="25">
        <f si="31" t="shared"/>
        <v>7.1053574817092624E-4</v>
      </c>
      <c r="M108">
        <f si="26" t="shared"/>
        <v>2</v>
      </c>
    </row>
    <row r="109" spans="1:13">
      <c r="A109" s="1">
        <v>42557</v>
      </c>
      <c r="B109">
        <v>11.04</v>
      </c>
      <c r="C109" s="25">
        <f si="32" t="shared"/>
        <v>0</v>
      </c>
      <c r="D109" s="26">
        <f si="33" t="shared"/>
        <v>11.009948207750504</v>
      </c>
      <c r="E109" s="26"/>
      <c r="F109">
        <v>11.096</v>
      </c>
      <c r="G109" s="25">
        <f si="29" t="shared"/>
        <v>2.7295125901083406E-3</v>
      </c>
      <c r="H109" s="25"/>
      <c r="I109" s="25">
        <f ref="I109:I172" si="34" t="shared">+B109/F109-1</f>
        <v>-5.0468637346792189E-3</v>
      </c>
      <c r="J109">
        <v>9492.5400000000009</v>
      </c>
      <c r="K109">
        <v>9494.2199999999993</v>
      </c>
      <c r="L109" s="25">
        <f si="31" t="shared"/>
        <v>1.769810819862716E-4</v>
      </c>
      <c r="M109">
        <f si="26" t="shared"/>
        <v>3</v>
      </c>
    </row>
    <row r="110" spans="1:13">
      <c r="A110" s="1">
        <v>42558</v>
      </c>
      <c r="B110">
        <v>11.06</v>
      </c>
      <c r="C110" s="25">
        <f si="32" t="shared"/>
        <v>1.8115942028986698E-3</v>
      </c>
      <c r="D110" s="26">
        <f si="33" t="shared"/>
        <v>11.074507403451785</v>
      </c>
      <c r="E110" s="26"/>
      <c r="F110">
        <v>11.109</v>
      </c>
      <c r="G110" s="25">
        <f si="29" t="shared"/>
        <v>-1.3099818279287412E-3</v>
      </c>
      <c r="H110" s="25"/>
      <c r="I110" s="25">
        <f si="34" t="shared"/>
        <v>-4.410838059231259E-3</v>
      </c>
      <c r="J110">
        <v>9494.2199999999993</v>
      </c>
      <c r="K110">
        <v>9475.83</v>
      </c>
      <c r="L110" s="25">
        <f si="31" t="shared"/>
        <v>-1.9369679657728067E-3</v>
      </c>
      <c r="M110">
        <f ref="M110:M115" si="35" t="shared">WEEKDAY(A110,2)</f>
        <v>4</v>
      </c>
    </row>
    <row r="111" spans="1:13">
      <c r="A111" s="1">
        <v>42559</v>
      </c>
      <c r="B111">
        <v>11.02</v>
      </c>
      <c r="C111" s="25">
        <f si="32" t="shared"/>
        <v>-3.6166365280290158E-3</v>
      </c>
      <c r="D111" s="26">
        <f si="33" t="shared"/>
        <v>11.020182678456662</v>
      </c>
      <c r="E111" s="26"/>
      <c r="F111">
        <v>11.042999999999999</v>
      </c>
      <c r="G111" s="25">
        <f si="29" t="shared"/>
        <v>-1.6576717645433448E-5</v>
      </c>
      <c r="H111" s="25"/>
      <c r="I111" s="25">
        <f si="34" t="shared"/>
        <v>-2.0827673639409738E-3</v>
      </c>
      <c r="J111">
        <v>9475.83</v>
      </c>
      <c r="K111">
        <v>9400.07</v>
      </c>
      <c r="L111" s="25">
        <f si="31" t="shared"/>
        <v>-7.9950780037211233E-3</v>
      </c>
      <c r="M111">
        <f si="35" t="shared"/>
        <v>5</v>
      </c>
    </row>
    <row r="112" spans="1:13">
      <c r="A112" s="1">
        <v>42562</v>
      </c>
      <c r="B112">
        <v>11.04</v>
      </c>
      <c r="C112" s="25">
        <f si="32" t="shared"/>
        <v>1.814882032667775E-3</v>
      </c>
      <c r="D112" s="26">
        <f si="33" t="shared"/>
        <v>11.079923287805302</v>
      </c>
      <c r="E112" s="26"/>
      <c r="F112">
        <v>11.082000000000001</v>
      </c>
      <c r="G112" s="25">
        <f si="29" t="shared"/>
        <v>-3.6032097667357821E-3</v>
      </c>
      <c r="H112" s="25"/>
      <c r="I112" s="25">
        <f si="34" t="shared"/>
        <v>-3.7899296155929907E-3</v>
      </c>
      <c r="J112">
        <v>9400.07</v>
      </c>
      <c r="K112">
        <v>9431.5</v>
      </c>
      <c r="L112" s="25">
        <f si="31" t="shared"/>
        <v>3.3435921221862674E-3</v>
      </c>
      <c r="M112">
        <f si="35" t="shared"/>
        <v>1</v>
      </c>
    </row>
    <row r="113" spans="1:13">
      <c r="A113" s="1">
        <v>42563</v>
      </c>
      <c r="B113">
        <v>11.3</v>
      </c>
      <c r="C113" s="25">
        <f si="32" t="shared"/>
        <v>2.3550724637681375E-2</v>
      </c>
      <c r="D113" s="26">
        <f si="33" t="shared"/>
        <v>11.291290763929387</v>
      </c>
      <c r="E113" s="26"/>
      <c r="F113">
        <v>11.292</v>
      </c>
      <c r="G113" s="25">
        <f si="29" t="shared"/>
        <v>7.7132333695950628E-4</v>
      </c>
      <c r="H113" s="25"/>
      <c r="I113" s="25">
        <f si="34" t="shared"/>
        <v>7.0846617074038498E-4</v>
      </c>
      <c r="J113">
        <v>9431.5</v>
      </c>
      <c r="K113">
        <v>9609.6200000000008</v>
      </c>
      <c r="L113" s="25">
        <f si="31" t="shared"/>
        <v>1.8885649154429363E-2</v>
      </c>
      <c r="M113">
        <f si="35" t="shared"/>
        <v>2</v>
      </c>
    </row>
    <row r="114" spans="1:13">
      <c r="A114" s="1">
        <v>42564</v>
      </c>
      <c r="B114">
        <v>11.28</v>
      </c>
      <c r="C114" s="25">
        <f si="32" t="shared"/>
        <v>-1.7699115044248481E-3</v>
      </c>
      <c r="D114">
        <v>11.342000000000001</v>
      </c>
      <c r="F114">
        <v>11.342000000000001</v>
      </c>
      <c r="G114" s="25">
        <f si="29" t="shared"/>
        <v>-5.4664080409100313E-3</v>
      </c>
      <c r="H114" s="25"/>
      <c r="I114" s="25">
        <f si="34" t="shared"/>
        <v>-5.4664080409100313E-3</v>
      </c>
      <c r="J114">
        <v>9609.6200000000008</v>
      </c>
      <c r="K114">
        <v>9592.65</v>
      </c>
      <c r="L114" s="25">
        <f si="31" t="shared"/>
        <v>-1.7659387155788409E-3</v>
      </c>
      <c r="M114">
        <f si="35" t="shared"/>
        <v>3</v>
      </c>
    </row>
    <row r="115" spans="1:13">
      <c r="A115" s="1">
        <v>42565</v>
      </c>
      <c r="B115">
        <v>11.28</v>
      </c>
      <c r="C115" s="25">
        <f si="32" t="shared"/>
        <v>0</v>
      </c>
      <c r="D115" s="26">
        <f ref="D115:D120" si="36" t="shared">+F114*(1+L115)</f>
        <v>11.318411846570033</v>
      </c>
      <c r="E115" s="26"/>
      <c r="F115">
        <v>11.305999999999999</v>
      </c>
      <c r="G115" s="25">
        <f si="29" t="shared"/>
        <v>-3.393748795390783E-3</v>
      </c>
      <c r="H115" s="25"/>
      <c r="I115" s="25">
        <f si="34" t="shared"/>
        <v>-2.2996638952768045E-3</v>
      </c>
      <c r="J115">
        <v>9592.65</v>
      </c>
      <c r="K115">
        <v>9572.7000000000007</v>
      </c>
      <c r="L115" s="25">
        <f si="31" t="shared"/>
        <v>-2.0797172835450572E-3</v>
      </c>
      <c r="M115">
        <f si="35" t="shared"/>
        <v>4</v>
      </c>
    </row>
    <row r="116" spans="1:13">
      <c r="A116" s="1">
        <v>42566</v>
      </c>
      <c r="B116">
        <v>11.34</v>
      </c>
      <c r="C116" s="25">
        <f si="32" t="shared"/>
        <v>5.3191489361703592E-3</v>
      </c>
      <c r="D116" s="26">
        <f si="36" t="shared"/>
        <v>11.331794503118241</v>
      </c>
      <c r="E116" s="26"/>
      <c r="F116">
        <v>11.35</v>
      </c>
      <c r="G116" s="25">
        <f si="29" t="shared"/>
        <v>7.2411275014738763E-4</v>
      </c>
      <c r="H116" s="25"/>
      <c r="I116" s="25">
        <f si="34" t="shared"/>
        <v>-8.810572687224516E-4</v>
      </c>
      <c r="J116">
        <v>9572.7000000000007</v>
      </c>
      <c r="K116">
        <v>9594.5400000000009</v>
      </c>
      <c r="L116" s="25">
        <f ref="L116:L128" si="37" t="shared">+K116/J116-1</f>
        <v>2.2814879814472278E-3</v>
      </c>
      <c r="M116">
        <f ref="M116:M121" si="38" t="shared">WEEKDAY(A116,2)</f>
        <v>5</v>
      </c>
    </row>
    <row r="117" spans="1:13">
      <c r="A117" s="1">
        <v>42569</v>
      </c>
      <c r="B117">
        <v>11.3</v>
      </c>
      <c r="C117" s="25">
        <f si="32" t="shared"/>
        <v>-3.5273368606700828E-3</v>
      </c>
      <c r="D117" s="26">
        <f si="36" t="shared"/>
        <v>11.346959781292275</v>
      </c>
      <c r="E117" s="26"/>
      <c r="F117">
        <v>11.315</v>
      </c>
      <c r="G117" s="25">
        <f si="29" t="shared"/>
        <v>-4.138534215102907E-3</v>
      </c>
      <c r="H117" s="25"/>
      <c r="I117" s="25">
        <f si="34" t="shared"/>
        <v>-1.3256738842243321E-3</v>
      </c>
      <c r="J117">
        <v>9594.5400000000009</v>
      </c>
      <c r="K117">
        <v>9591.9699999999993</v>
      </c>
      <c r="L117" s="25">
        <f si="37" t="shared"/>
        <v>-2.6786067909467803E-4</v>
      </c>
      <c r="M117">
        <f si="38" t="shared"/>
        <v>1</v>
      </c>
    </row>
    <row r="118" spans="1:13">
      <c r="A118" s="1">
        <v>42570</v>
      </c>
      <c r="B118">
        <v>11.18</v>
      </c>
      <c r="C118" s="25">
        <f si="32" t="shared"/>
        <v>-1.0619469026548756E-2</v>
      </c>
      <c r="D118" s="26">
        <f si="36" t="shared"/>
        <v>11.237840235113328</v>
      </c>
      <c r="E118" s="26"/>
      <c r="F118">
        <v>11.25</v>
      </c>
      <c r="G118" s="25">
        <f si="29" t="shared"/>
        <v>-5.1469173705284144E-3</v>
      </c>
      <c r="H118" s="25"/>
      <c r="I118" s="25">
        <f si="34" t="shared"/>
        <v>-6.2222222222222401E-3</v>
      </c>
      <c r="J118">
        <v>9591.9699999999993</v>
      </c>
      <c r="K118">
        <v>9526.56</v>
      </c>
      <c r="L118" s="25">
        <f si="37" t="shared"/>
        <v>-6.8192456815440172E-3</v>
      </c>
      <c r="M118">
        <f si="38" t="shared"/>
        <v>2</v>
      </c>
    </row>
    <row r="119" spans="1:13">
      <c r="A119" s="1">
        <v>42571</v>
      </c>
      <c r="B119">
        <v>11.18</v>
      </c>
      <c r="C119" s="25">
        <f si="32" t="shared"/>
        <v>0</v>
      </c>
      <c r="D119" s="26">
        <f si="36" t="shared"/>
        <v>11.201901578324181</v>
      </c>
      <c r="E119" s="26"/>
      <c r="F119">
        <v>11.21</v>
      </c>
      <c r="G119" s="25">
        <f si="29" t="shared"/>
        <v>-1.9551661091685713E-3</v>
      </c>
      <c r="H119" s="25"/>
      <c r="I119" s="25">
        <f si="34" t="shared"/>
        <v>-2.6761819803747811E-3</v>
      </c>
      <c r="J119">
        <v>9526.56</v>
      </c>
      <c r="K119">
        <v>9485.83</v>
      </c>
      <c r="L119" s="25">
        <f si="37" t="shared"/>
        <v>-4.2754152600728013E-3</v>
      </c>
      <c r="M119">
        <f si="38" t="shared"/>
        <v>3</v>
      </c>
    </row>
    <row r="120" spans="1:13">
      <c r="A120" s="1">
        <v>42572</v>
      </c>
      <c r="B120">
        <v>11.24</v>
      </c>
      <c r="C120" s="25">
        <f si="32" t="shared"/>
        <v>5.3667262969590013E-3</v>
      </c>
      <c r="D120" s="26">
        <f si="36" t="shared"/>
        <v>11.276426880937146</v>
      </c>
      <c r="E120" s="26"/>
      <c r="F120">
        <v>11.319000000000001</v>
      </c>
      <c r="G120" s="25">
        <f si="29" t="shared"/>
        <v>-3.2303566831729524E-3</v>
      </c>
      <c r="H120" s="25"/>
      <c r="I120" s="25">
        <f si="34" t="shared"/>
        <v>-6.9794151426805229E-3</v>
      </c>
      <c r="J120">
        <v>9485.83</v>
      </c>
      <c r="K120">
        <v>9542.0400000000009</v>
      </c>
      <c r="L120" s="25">
        <f si="37" t="shared"/>
        <v>5.9256807258827315E-3</v>
      </c>
      <c r="M120">
        <f si="38" t="shared"/>
        <v>4</v>
      </c>
    </row>
    <row r="121" spans="1:13">
      <c r="A121" s="1">
        <v>42573</v>
      </c>
      <c r="B121">
        <v>11.18</v>
      </c>
      <c r="C121" s="25">
        <f ref="C121:C127" si="39" t="shared">B121/B120-1</f>
        <v>-5.3380782918149849E-3</v>
      </c>
      <c r="D121" s="26">
        <f ref="D121:D136" si="40" t="shared">+F120*(1+L121)</f>
        <v>11.210223228995059</v>
      </c>
      <c r="E121" s="26"/>
      <c r="F121">
        <v>11.205</v>
      </c>
      <c r="G121" s="25">
        <f si="29" t="shared"/>
        <v>-2.696041673540206E-3</v>
      </c>
      <c r="H121" s="25"/>
      <c r="I121" s="25">
        <f si="34" t="shared"/>
        <v>-2.2311468094601272E-3</v>
      </c>
      <c r="J121">
        <v>9542.0400000000009</v>
      </c>
      <c r="K121">
        <v>9450.34</v>
      </c>
      <c r="L121" s="25">
        <f si="37" t="shared"/>
        <v>-9.6101043382756934E-3</v>
      </c>
      <c r="M121">
        <f si="38" t="shared"/>
        <v>5</v>
      </c>
    </row>
    <row r="122" spans="1:13">
      <c r="A122" s="1">
        <v>42576</v>
      </c>
      <c r="B122">
        <v>11.16</v>
      </c>
      <c r="C122" s="25">
        <f si="39" t="shared"/>
        <v>-1.7889087656529634E-3</v>
      </c>
      <c r="D122" s="26">
        <f si="40" t="shared"/>
        <v>11.201146567213454</v>
      </c>
      <c r="E122" s="26"/>
      <c r="F122">
        <v>11.189</v>
      </c>
      <c r="G122" s="25">
        <f si="29" t="shared"/>
        <v>-3.6734245879697092E-3</v>
      </c>
      <c r="H122" s="25"/>
      <c r="I122" s="25">
        <f si="34" t="shared"/>
        <v>-2.5918312628474549E-3</v>
      </c>
      <c r="J122">
        <v>9450.34</v>
      </c>
      <c r="K122">
        <v>9447.09</v>
      </c>
      <c r="L122" s="25">
        <f si="37" t="shared"/>
        <v>-3.4390297068676023E-4</v>
      </c>
      <c r="M122">
        <f ref="M122:M127" si="41" t="shared">WEEKDAY(A122,2)</f>
        <v>1</v>
      </c>
    </row>
    <row r="123" spans="1:13">
      <c r="A123" s="1">
        <v>42577</v>
      </c>
      <c r="B123">
        <v>11.26</v>
      </c>
      <c r="C123" s="25">
        <f si="39" t="shared"/>
        <v>8.960573476702427E-3</v>
      </c>
      <c r="D123" s="26">
        <f si="40" t="shared"/>
        <v>11.301658784874494</v>
      </c>
      <c r="E123" s="26"/>
      <c r="F123">
        <v>11.308999999999999</v>
      </c>
      <c r="G123" s="25">
        <f si="29" t="shared"/>
        <v>-3.6860770323599024E-3</v>
      </c>
      <c r="H123" s="25"/>
      <c r="I123" s="25">
        <f si="34" t="shared"/>
        <v>-4.3328322574940348E-3</v>
      </c>
      <c r="J123">
        <v>9447.09</v>
      </c>
      <c r="K123">
        <v>9542.2099999999991</v>
      </c>
      <c r="L123" s="25">
        <f si="37" t="shared"/>
        <v>1.006870898869372E-2</v>
      </c>
      <c r="M123">
        <f si="41" t="shared"/>
        <v>2</v>
      </c>
    </row>
    <row r="124" spans="1:13">
      <c r="A124" s="1">
        <v>42578</v>
      </c>
      <c r="B124">
        <v>11.2</v>
      </c>
      <c r="C124" s="25">
        <f si="39" t="shared"/>
        <v>-5.3285968028419228E-3</v>
      </c>
      <c r="D124" s="26">
        <f si="40" t="shared"/>
        <v>11.278328182884259</v>
      </c>
      <c r="E124" s="26"/>
      <c r="F124">
        <v>11.29</v>
      </c>
      <c r="G124" s="25">
        <f si="29" t="shared"/>
        <v>-6.9450171704640296E-3</v>
      </c>
      <c r="H124" s="25"/>
      <c r="I124" s="25">
        <f si="34" t="shared"/>
        <v>-7.9716563330380907E-3</v>
      </c>
      <c r="J124">
        <v>9542.2099999999991</v>
      </c>
      <c r="K124">
        <v>9516.33</v>
      </c>
      <c r="L124" s="25">
        <f si="37" t="shared"/>
        <v>-2.7121599713273437E-3</v>
      </c>
      <c r="M124">
        <f si="41" t="shared"/>
        <v>3</v>
      </c>
    </row>
    <row r="125" spans="1:13">
      <c r="A125" s="1">
        <v>42579</v>
      </c>
      <c r="B125">
        <v>11.22</v>
      </c>
      <c r="C125" s="25">
        <f si="39" t="shared"/>
        <v>1.7857142857145014E-3</v>
      </c>
      <c r="D125" s="26">
        <f si="40" t="shared"/>
        <v>11.235687444634642</v>
      </c>
      <c r="E125" s="26"/>
      <c r="F125">
        <v>11.249000000000001</v>
      </c>
      <c r="G125" s="25">
        <f si="29" t="shared"/>
        <v>-1.3962158267524227E-3</v>
      </c>
      <c r="H125" s="25"/>
      <c r="I125" s="25">
        <f si="34" t="shared"/>
        <v>-2.5780069339497169E-3</v>
      </c>
      <c r="J125">
        <v>9516.33</v>
      </c>
      <c r="K125">
        <v>9470.5499999999993</v>
      </c>
      <c r="L125" s="25">
        <f si="37" t="shared"/>
        <v>-4.8106780660192028E-3</v>
      </c>
      <c r="M125">
        <f si="41" t="shared"/>
        <v>4</v>
      </c>
    </row>
    <row r="126" spans="1:13">
      <c r="A126" s="1">
        <v>42580</v>
      </c>
      <c r="B126">
        <v>11.18</v>
      </c>
      <c r="C126" s="25">
        <f si="39" t="shared"/>
        <v>-3.5650623885918886E-3</v>
      </c>
      <c r="D126" s="26">
        <f si="40" t="shared"/>
        <v>11.232941114296427</v>
      </c>
      <c r="E126" s="26"/>
      <c r="F126">
        <v>11.246</v>
      </c>
      <c r="G126" s="25">
        <f si="29" t="shared"/>
        <v>-4.7130233976787617E-3</v>
      </c>
      <c r="H126" s="25"/>
      <c r="I126" s="25">
        <f si="34" t="shared"/>
        <v>-5.8687533345189724E-3</v>
      </c>
      <c r="J126">
        <v>9470.5499999999993</v>
      </c>
      <c r="K126">
        <v>9457.0300000000007</v>
      </c>
      <c r="L126" s="25">
        <f si="37" t="shared"/>
        <v>-1.4275834032868584E-3</v>
      </c>
      <c r="M126">
        <f si="41" t="shared"/>
        <v>5</v>
      </c>
    </row>
    <row r="127" spans="1:13">
      <c r="A127" s="1">
        <v>42583</v>
      </c>
      <c r="B127">
        <v>11.22</v>
      </c>
      <c r="C127" s="25">
        <f si="39" t="shared"/>
        <v>3.5778175313059268E-3</v>
      </c>
      <c r="D127" s="26">
        <f si="40" t="shared"/>
        <v>11.222739868647977</v>
      </c>
      <c r="E127" s="26"/>
      <c r="F127">
        <v>11.262</v>
      </c>
      <c r="G127" s="25">
        <f si="29" t="shared"/>
        <v>-2.4413544999213332E-4</v>
      </c>
      <c r="H127" s="25"/>
      <c r="I127" s="25">
        <f si="34" t="shared"/>
        <v>-3.7293553542887548E-3</v>
      </c>
      <c r="J127">
        <v>9457.0300000000007</v>
      </c>
      <c r="K127">
        <v>9437.4699999999993</v>
      </c>
      <c r="L127" s="25">
        <f si="37" t="shared"/>
        <v>-2.0683026277807937E-3</v>
      </c>
      <c r="M127">
        <f si="41" t="shared"/>
        <v>1</v>
      </c>
    </row>
    <row r="128" spans="1:13">
      <c r="A128" s="1">
        <v>42584</v>
      </c>
      <c r="B128">
        <v>11.22</v>
      </c>
      <c r="C128" s="25">
        <f ref="C128:C136" si="42" t="shared">B128/B127-1</f>
        <v>0</v>
      </c>
      <c r="D128" s="26">
        <f si="40" t="shared"/>
        <v>11.260735072005527</v>
      </c>
      <c r="E128" s="26"/>
      <c r="F128">
        <v>11.26</v>
      </c>
      <c r="G128" s="25">
        <f si="29" t="shared"/>
        <v>-3.6174434213264162E-3</v>
      </c>
      <c r="H128" s="25"/>
      <c r="I128" s="25">
        <f si="34" t="shared"/>
        <v>-3.5523978685612079E-3</v>
      </c>
      <c r="J128">
        <v>9437.4699999999993</v>
      </c>
      <c r="K128">
        <v>9436.41</v>
      </c>
      <c r="L128" s="25">
        <f si="37" t="shared"/>
        <v>-1.1231823783275363E-4</v>
      </c>
      <c r="M128">
        <f ref="M128:M133" si="43" t="shared">WEEKDAY(A128,2)</f>
        <v>2</v>
      </c>
    </row>
    <row r="129" spans="1:13">
      <c r="A129" s="1">
        <v>42585</v>
      </c>
      <c r="B129">
        <v>11.18</v>
      </c>
      <c r="C129" s="25">
        <f si="42" t="shared"/>
        <v>-3.5650623885918886E-3</v>
      </c>
      <c r="D129" s="26">
        <f si="40" t="shared"/>
        <v>11.246206025384655</v>
      </c>
      <c r="E129" s="26"/>
      <c r="F129">
        <v>11.25</v>
      </c>
      <c r="G129" s="25">
        <f si="29" t="shared"/>
        <v>-5.8869653672729561E-3</v>
      </c>
      <c r="H129" s="25"/>
      <c r="I129" s="25">
        <f si="34" t="shared"/>
        <v>-6.2222222222222401E-3</v>
      </c>
      <c r="J129">
        <v>9436.41</v>
      </c>
      <c r="K129">
        <v>9424.85</v>
      </c>
      <c r="L129" s="25">
        <f>+K129/J129-1</f>
        <v>-1.2250421505635156E-3</v>
      </c>
      <c r="M129">
        <f si="43" t="shared"/>
        <v>3</v>
      </c>
    </row>
    <row r="130" spans="1:13">
      <c r="A130" s="1">
        <v>42586</v>
      </c>
      <c r="B130">
        <v>11.18</v>
      </c>
      <c r="C130" s="25">
        <f si="42" t="shared"/>
        <v>0</v>
      </c>
      <c r="D130" s="26">
        <f si="40" t="shared"/>
        <v>11.230638949160992</v>
      </c>
      <c r="E130" s="26"/>
      <c r="F130">
        <v>11.217000000000001</v>
      </c>
      <c r="G130" s="25">
        <f si="29" t="shared"/>
        <v>-4.5089998343127435E-3</v>
      </c>
      <c r="H130" s="25"/>
      <c r="I130" s="25">
        <f si="34" t="shared"/>
        <v>-3.2985646786128919E-3</v>
      </c>
      <c r="J130">
        <v>9424.85</v>
      </c>
      <c r="K130">
        <v>9408.6299999999992</v>
      </c>
      <c r="L130" s="25">
        <f>+K130/J130-1</f>
        <v>-1.7209822968006216E-3</v>
      </c>
      <c r="M130">
        <f si="43" t="shared"/>
        <v>4</v>
      </c>
    </row>
    <row r="131" spans="1:13">
      <c r="A131" s="1">
        <v>42587</v>
      </c>
      <c r="B131">
        <v>11.22</v>
      </c>
      <c r="C131" s="25">
        <f si="42" t="shared"/>
        <v>3.5778175313059268E-3</v>
      </c>
      <c r="D131" s="26">
        <f si="40" t="shared"/>
        <v>11.247925754334053</v>
      </c>
      <c r="E131" s="26"/>
      <c r="F131">
        <v>11.24</v>
      </c>
      <c r="G131" s="25">
        <f si="29" t="shared"/>
        <v>-2.4827470365629267E-3</v>
      </c>
      <c r="H131" s="25"/>
      <c r="I131" s="25">
        <f si="34" t="shared"/>
        <v>-1.779359430604921E-3</v>
      </c>
      <c r="J131">
        <v>9408.6299999999992</v>
      </c>
      <c r="K131">
        <v>9434.57</v>
      </c>
      <c r="L131" s="25">
        <f>+K131/J131-1</f>
        <v>2.7570432677233025E-3</v>
      </c>
      <c r="M131">
        <f si="43" t="shared"/>
        <v>5</v>
      </c>
    </row>
    <row r="132" spans="1:13">
      <c r="A132" s="1">
        <v>42590</v>
      </c>
      <c r="B132">
        <v>11.26</v>
      </c>
      <c r="C132" s="25">
        <f si="42" t="shared"/>
        <v>3.5650623885916666E-3</v>
      </c>
      <c r="D132" s="26">
        <f si="40" t="shared"/>
        <v>11.287177984794219</v>
      </c>
      <c r="E132" s="26"/>
      <c r="F132">
        <v>11.252000000000001</v>
      </c>
      <c r="G132" s="25">
        <f si="29" t="shared"/>
        <v>-2.4078635803238546E-3</v>
      </c>
      <c r="H132" s="25"/>
      <c r="I132" s="25">
        <f si="34" t="shared"/>
        <v>7.109847138284664E-4</v>
      </c>
      <c r="J132">
        <f>K132-39.6</f>
        <v>9434.57</v>
      </c>
      <c r="K132">
        <v>9474.17</v>
      </c>
      <c r="L132" s="25">
        <f>+K132/J132-1</f>
        <v>4.1973296080266564E-3</v>
      </c>
      <c r="M132">
        <f si="43" t="shared"/>
        <v>1</v>
      </c>
    </row>
    <row r="133" spans="1:13">
      <c r="A133" s="1">
        <v>42591</v>
      </c>
      <c r="B133">
        <v>11.32</v>
      </c>
      <c r="C133" s="25">
        <f si="42" t="shared"/>
        <v>5.3285968028420339E-3</v>
      </c>
      <c r="D133" s="26">
        <f si="40" t="shared"/>
        <v>11.329565435283513</v>
      </c>
      <c r="E133" s="26"/>
      <c r="F133">
        <v>11.331</v>
      </c>
      <c r="G133" s="25">
        <f si="29" t="shared"/>
        <v>-8.4428968949890049E-4</v>
      </c>
      <c r="H133" s="25"/>
      <c r="I133" s="25">
        <f si="34" t="shared"/>
        <v>-9.7078810343298461E-4</v>
      </c>
      <c r="J133">
        <v>9474.17</v>
      </c>
      <c r="K133">
        <v>9539.48</v>
      </c>
      <c r="L133" s="25">
        <f>+K133/J133-1</f>
        <v>6.8934798510054129E-3</v>
      </c>
      <c r="M133">
        <f si="43" t="shared"/>
        <v>2</v>
      </c>
    </row>
    <row r="134" spans="1:13">
      <c r="A134" s="1">
        <v>42592</v>
      </c>
      <c r="B134">
        <v>11.32</v>
      </c>
      <c r="C134" s="25">
        <f si="42" t="shared"/>
        <v>0</v>
      </c>
      <c r="D134" s="26">
        <f si="40" t="shared"/>
        <v>11.308004180521371</v>
      </c>
      <c r="E134" s="26"/>
      <c r="F134">
        <v>11.334</v>
      </c>
      <c r="G134" s="25">
        <f si="29" t="shared"/>
        <v>1.060825525630138E-3</v>
      </c>
      <c r="H134" s="25"/>
      <c r="I134" s="25">
        <f si="34" t="shared"/>
        <v>-1.2352214575612752E-3</v>
      </c>
      <c r="J134">
        <v>9539.48</v>
      </c>
      <c r="K134">
        <v>9520.1200000000008</v>
      </c>
      <c r="L134" s="25">
        <f ref="L134:L141" si="44" t="shared">+K134/J134-1</f>
        <v>-2.0294607253223962E-3</v>
      </c>
      <c r="M134">
        <f>WEEKDAY(A134,2)</f>
        <v>3</v>
      </c>
    </row>
    <row r="135" spans="1:13">
      <c r="A135" s="1">
        <v>42593</v>
      </c>
      <c r="B135">
        <v>11.4</v>
      </c>
      <c r="C135" s="25">
        <f si="42" t="shared"/>
        <v>7.0671378091873294E-3</v>
      </c>
      <c r="D135" s="26">
        <f si="40" t="shared"/>
        <v>11.394657565240774</v>
      </c>
      <c r="E135" s="26"/>
      <c r="F135">
        <v>11.414</v>
      </c>
      <c r="G135" s="25">
        <f si="29" t="shared"/>
        <v>4.6885434938603865E-4</v>
      </c>
      <c r="H135" s="25"/>
      <c r="I135" s="25">
        <f si="34" t="shared"/>
        <v>-1.2265638689328284E-3</v>
      </c>
      <c r="J135">
        <v>9520.1200000000008</v>
      </c>
      <c r="K135">
        <v>9571.07</v>
      </c>
      <c r="L135" s="25">
        <f si="44" t="shared"/>
        <v>5.3518232963449819E-3</v>
      </c>
      <c r="M135">
        <f>WEEKDAY(A135,2)</f>
        <v>4</v>
      </c>
    </row>
    <row r="136" spans="1:13">
      <c r="A136" s="1">
        <v>42594</v>
      </c>
      <c r="B136">
        <v>11.64</v>
      </c>
      <c r="C136" s="25">
        <f si="42" t="shared"/>
        <v>2.1052631578947434E-2</v>
      </c>
      <c r="D136" s="26">
        <f si="40" t="shared"/>
        <v>11.644043307592566</v>
      </c>
      <c r="E136" s="26"/>
      <c r="F136">
        <v>11.638</v>
      </c>
      <c r="G136" s="25">
        <f si="29" t="shared"/>
        <v>-3.4724257594687113E-4</v>
      </c>
      <c r="H136" s="25"/>
      <c r="I136" s="25">
        <f si="34" t="shared"/>
        <v>1.7185083347670549E-4</v>
      </c>
      <c r="J136">
        <v>9571.07</v>
      </c>
      <c r="K136">
        <v>9763.9699999999993</v>
      </c>
      <c r="L136" s="25">
        <f si="44" t="shared"/>
        <v>2.01544863844898E-2</v>
      </c>
      <c r="M136">
        <f>WEEKDAY(A136,2)</f>
        <v>5</v>
      </c>
    </row>
    <row r="137" spans="1:13">
      <c r="A137" s="1">
        <v>42597</v>
      </c>
      <c r="B137">
        <v>12</v>
      </c>
      <c r="C137" s="25">
        <f ref="C137:C176" si="45" t="shared">B137/B136-1</f>
        <v>3.0927835051546282E-2</v>
      </c>
      <c r="D137" s="26">
        <f ref="D137:D151" si="46" t="shared">+F136*(1+L137)</f>
        <v>11.95265844528404</v>
      </c>
      <c r="E137" s="26"/>
      <c r="F137">
        <v>11.956</v>
      </c>
      <c r="G137" s="25">
        <f si="29" t="shared"/>
        <v>3.9607552522877842E-3</v>
      </c>
      <c r="H137" s="25"/>
      <c r="I137" s="25">
        <f si="34" t="shared"/>
        <v>3.6801605888256983E-3</v>
      </c>
      <c r="J137">
        <v>9763.9699999999993</v>
      </c>
      <c r="K137">
        <v>10027.959999999999</v>
      </c>
      <c r="L137" s="25">
        <f si="44" t="shared"/>
        <v>2.7037158041247622E-2</v>
      </c>
      <c r="M137">
        <f ref="M137" si="47" t="shared">WEEKDAY(A137,2)</f>
        <v>1</v>
      </c>
    </row>
    <row r="138" spans="1:13">
      <c r="A138" s="1">
        <v>42598</v>
      </c>
      <c r="B138">
        <v>11.86</v>
      </c>
      <c r="C138" s="25">
        <f si="45" t="shared"/>
        <v>-1.1666666666666714E-2</v>
      </c>
      <c r="D138" s="26">
        <f si="46" t="shared"/>
        <v>11.794912883577519</v>
      </c>
      <c r="E138" s="26"/>
      <c r="F138">
        <v>11.814</v>
      </c>
      <c r="G138" s="25">
        <f si="29" t="shared"/>
        <v>5.518236299405288E-3</v>
      </c>
      <c r="H138" s="25"/>
      <c r="I138" s="25">
        <f si="34" t="shared"/>
        <v>3.8936854579312286E-3</v>
      </c>
      <c r="J138">
        <v>10027.959999999999</v>
      </c>
      <c r="K138">
        <v>9892.85</v>
      </c>
      <c r="L138" s="25">
        <f si="44" t="shared"/>
        <v>-1.3473328573308851E-2</v>
      </c>
      <c r="M138">
        <f ref="M138:M139" si="48" t="shared">WEEKDAY(A138,2)</f>
        <v>2</v>
      </c>
    </row>
    <row r="139" spans="1:13">
      <c r="A139" s="1">
        <v>42599</v>
      </c>
      <c r="B139">
        <v>11.82</v>
      </c>
      <c r="C139" s="25">
        <f si="45" t="shared"/>
        <v>-3.3726812816188279E-3</v>
      </c>
      <c r="D139" s="26">
        <f si="46" t="shared"/>
        <v>11.811993751042419</v>
      </c>
      <c r="E139" s="26"/>
      <c r="F139">
        <v>11.81</v>
      </c>
      <c r="G139" s="25">
        <f si="29" t="shared"/>
        <v>6.7780673833106597E-4</v>
      </c>
      <c r="H139" s="25"/>
      <c r="I139" s="25">
        <f si="34" t="shared"/>
        <v>8.4674005080431769E-4</v>
      </c>
      <c r="J139">
        <v>9892.85</v>
      </c>
      <c r="K139">
        <v>9891.17</v>
      </c>
      <c r="L139" s="25">
        <f si="44" t="shared"/>
        <v>-1.6981961719830796E-4</v>
      </c>
      <c r="M139">
        <f si="48" t="shared"/>
        <v>3</v>
      </c>
    </row>
    <row r="140" spans="1:13">
      <c r="A140" s="1">
        <v>42600</v>
      </c>
      <c r="B140">
        <v>11.76</v>
      </c>
      <c r="C140" s="25">
        <f si="45" t="shared"/>
        <v>-5.0761421319797106E-3</v>
      </c>
      <c r="D140" s="26">
        <f si="46" t="shared"/>
        <v>11.751553981985952</v>
      </c>
      <c r="E140" s="26"/>
      <c r="F140">
        <v>11.756</v>
      </c>
      <c r="G140" s="25">
        <f si="29" t="shared"/>
        <v>7.1871499097020397E-4</v>
      </c>
      <c r="H140" s="25"/>
      <c r="I140" s="25">
        <f si="34" t="shared"/>
        <v>3.4025178632179909E-4</v>
      </c>
      <c r="J140">
        <v>9891.17</v>
      </c>
      <c r="K140">
        <v>9842.2199999999993</v>
      </c>
      <c r="L140" s="25">
        <f si="44" t="shared"/>
        <v>-4.9488584262530333E-3</v>
      </c>
      <c r="M140">
        <f ref="M140:M150" si="49" t="shared">WEEKDAY(A140,2)</f>
        <v>4</v>
      </c>
    </row>
    <row r="141" spans="1:13">
      <c r="A141" s="1">
        <v>42601</v>
      </c>
      <c r="B141">
        <v>11.74</v>
      </c>
      <c r="C141" s="25">
        <f si="45" t="shared"/>
        <v>-1.7006802721087899E-3</v>
      </c>
      <c r="D141" s="26">
        <f si="46" t="shared"/>
        <v>11.781859755217829</v>
      </c>
      <c r="E141" s="26"/>
      <c r="F141">
        <v>11.771000000000001</v>
      </c>
      <c r="G141" s="25">
        <f si="29" t="shared"/>
        <v>-3.552898785719294E-3</v>
      </c>
      <c r="H141" s="25"/>
      <c r="I141" s="25">
        <f si="34" t="shared"/>
        <v>-2.6335910287996755E-3</v>
      </c>
      <c r="J141">
        <v>9842.2199999999993</v>
      </c>
      <c r="K141">
        <v>9863.8700000000008</v>
      </c>
      <c r="L141" s="25">
        <f si="44" t="shared"/>
        <v>2.1997069766781507E-3</v>
      </c>
      <c r="M141">
        <f si="49" t="shared"/>
        <v>5</v>
      </c>
    </row>
    <row r="142" spans="1:13">
      <c r="A142" s="1">
        <v>42604</v>
      </c>
      <c r="B142">
        <v>11.7</v>
      </c>
      <c r="C142" s="25">
        <f si="45" t="shared"/>
        <v>-3.4071550255537764E-3</v>
      </c>
      <c r="D142" s="26">
        <f si="46" t="shared"/>
        <v>11.7120487567253</v>
      </c>
      <c r="E142" s="26"/>
      <c r="F142">
        <v>11.672000000000001</v>
      </c>
      <c r="G142" s="25">
        <f si="29" t="shared"/>
        <v>-1.0287488530460465E-3</v>
      </c>
      <c r="H142" s="25"/>
      <c r="I142" s="25">
        <f si="34" t="shared"/>
        <v>2.3989033584645991E-3</v>
      </c>
      <c r="J142">
        <v>9863.8700000000008</v>
      </c>
      <c r="K142">
        <v>9814.4699999999993</v>
      </c>
      <c r="L142" s="25">
        <f ref="L142:L156" si="50" t="shared">+K142/J142-1</f>
        <v>-5.0081763040268346E-3</v>
      </c>
      <c r="M142">
        <f si="49" t="shared"/>
        <v>1</v>
      </c>
    </row>
    <row r="143" spans="1:13">
      <c r="A143" s="1">
        <v>42605</v>
      </c>
      <c r="B143">
        <v>11.74</v>
      </c>
      <c r="C143" s="25">
        <f si="45" t="shared"/>
        <v>3.4188034188034067E-3</v>
      </c>
      <c r="D143" s="26">
        <f si="46" t="shared"/>
        <v>11.707428187156312</v>
      </c>
      <c r="E143" s="26"/>
      <c r="F143">
        <v>11.744</v>
      </c>
      <c r="G143" s="25">
        <f si="29" t="shared"/>
        <v>2.7821492750577104E-3</v>
      </c>
      <c r="H143" s="25"/>
      <c r="I143" s="25">
        <f si="34" t="shared"/>
        <v>-3.4059945504083533E-4</v>
      </c>
      <c r="J143">
        <v>9814.4699999999993</v>
      </c>
      <c r="K143">
        <v>9844.26</v>
      </c>
      <c r="L143" s="25">
        <f si="50" t="shared"/>
        <v>3.035314184056892E-3</v>
      </c>
      <c r="M143">
        <f si="49" t="shared"/>
        <v>2</v>
      </c>
    </row>
    <row r="144" spans="1:13">
      <c r="A144" s="1">
        <v>42606</v>
      </c>
      <c r="B144">
        <v>11.66</v>
      </c>
      <c r="C144" s="25">
        <f si="45" t="shared"/>
        <v>-6.8143100511073307E-3</v>
      </c>
      <c r="D144" s="26">
        <f si="46" t="shared"/>
        <v>11.688896278643595</v>
      </c>
      <c r="E144" s="26"/>
      <c r="F144">
        <v>11.672000000000001</v>
      </c>
      <c r="G144" s="25">
        <f si="29" t="shared"/>
        <v>-2.4721135302047115E-3</v>
      </c>
      <c r="H144" s="25"/>
      <c r="I144" s="25">
        <f si="34" t="shared"/>
        <v>-1.0281014393420662E-3</v>
      </c>
      <c r="J144">
        <v>9844.26</v>
      </c>
      <c r="K144">
        <v>9798.07</v>
      </c>
      <c r="L144" s="25">
        <f si="50" t="shared"/>
        <v>-4.692074366178911E-3</v>
      </c>
      <c r="M144">
        <f si="49" t="shared"/>
        <v>3</v>
      </c>
    </row>
    <row r="145" spans="1:13">
      <c r="A145" s="1">
        <v>42607</v>
      </c>
      <c r="B145">
        <v>11.6</v>
      </c>
      <c r="C145" s="25">
        <f si="45" t="shared"/>
        <v>-5.145797598627877E-3</v>
      </c>
      <c r="D145" s="26">
        <f si="46" t="shared"/>
        <v>11.628352416343219</v>
      </c>
      <c r="E145" s="26"/>
      <c r="F145">
        <v>11.624000000000001</v>
      </c>
      <c r="G145" s="25">
        <f si="29" t="shared"/>
        <v>-2.4382144028737285E-3</v>
      </c>
      <c r="H145" s="25"/>
      <c r="I145" s="25">
        <f si="34" t="shared"/>
        <v>-2.0646937370957241E-3</v>
      </c>
      <c r="J145">
        <v>9798.07</v>
      </c>
      <c r="K145">
        <v>9761.43</v>
      </c>
      <c r="L145" s="25">
        <f si="50" t="shared"/>
        <v>-3.7395119651114639E-3</v>
      </c>
      <c r="M145">
        <f si="49" t="shared"/>
        <v>4</v>
      </c>
    </row>
    <row r="146" spans="1:13">
      <c r="A146" s="1">
        <v>42608</v>
      </c>
      <c r="B146">
        <v>11.58</v>
      </c>
      <c r="C146" s="25">
        <f si="45" t="shared"/>
        <v>-1.7241379310344307E-3</v>
      </c>
      <c r="D146" s="26">
        <f si="46" t="shared"/>
        <v>11.60258925177971</v>
      </c>
      <c r="E146" s="26"/>
      <c r="F146">
        <v>11.589</v>
      </c>
      <c r="G146" s="25">
        <f si="29" t="shared"/>
        <v>-1.9469147178716728E-3</v>
      </c>
      <c r="H146" s="25"/>
      <c r="I146" s="25">
        <f si="34" t="shared"/>
        <v>-7.7659849857625307E-4</v>
      </c>
      <c r="J146">
        <v>9761.43</v>
      </c>
      <c r="K146">
        <v>9743.4500000000007</v>
      </c>
      <c r="L146" s="25">
        <f si="50" t="shared"/>
        <v>-1.8419432398736335E-3</v>
      </c>
      <c r="M146">
        <f si="49" t="shared"/>
        <v>5</v>
      </c>
    </row>
    <row r="147" spans="1:13">
      <c r="A147" s="1">
        <v>42611</v>
      </c>
      <c r="B147">
        <v>11.54</v>
      </c>
      <c r="C147" s="25">
        <f si="45" t="shared"/>
        <v>-3.4542314335060942E-3</v>
      </c>
      <c r="D147" s="26">
        <f si="46" t="shared"/>
        <v>11.572657445771259</v>
      </c>
      <c r="E147" s="26"/>
      <c r="F147">
        <v>11.553000000000001</v>
      </c>
      <c r="G147" s="25">
        <f si="29" t="shared"/>
        <v>-2.821948711805522E-3</v>
      </c>
      <c r="H147" s="25"/>
      <c r="I147" s="25">
        <f si="34" t="shared"/>
        <v>-1.1252488531119376E-3</v>
      </c>
      <c r="J147">
        <v>9743.4500000000007</v>
      </c>
      <c r="K147">
        <v>9729.7099999999991</v>
      </c>
      <c r="L147" s="25">
        <f si="50" t="shared"/>
        <v>-1.4101781196600438E-3</v>
      </c>
      <c r="M147">
        <f si="49" t="shared"/>
        <v>1</v>
      </c>
    </row>
    <row r="148" spans="1:13">
      <c r="A148" s="1">
        <v>42612</v>
      </c>
      <c r="B148">
        <v>11.56</v>
      </c>
      <c r="C148" s="25">
        <f si="45" t="shared"/>
        <v>1.7331022530331364E-3</v>
      </c>
      <c r="D148" s="26">
        <f si="46" t="shared"/>
        <v>11.602680568074486</v>
      </c>
      <c r="E148" s="26"/>
      <c r="F148">
        <v>11.601000000000001</v>
      </c>
      <c r="G148" s="25">
        <f si="29" t="shared"/>
        <v>-3.6785092741348224E-3</v>
      </c>
      <c r="H148" s="25"/>
      <c r="I148" s="25">
        <f si="34" t="shared"/>
        <v>-3.5341780880958629E-3</v>
      </c>
      <c r="J148">
        <v>9729.7099999999991</v>
      </c>
      <c r="K148">
        <v>9771.5499999999993</v>
      </c>
      <c r="L148" s="25">
        <f si="50" t="shared"/>
        <v>4.3002309421349416E-3</v>
      </c>
      <c r="M148">
        <f si="49" t="shared"/>
        <v>2</v>
      </c>
    </row>
    <row r="149" spans="1:13">
      <c r="A149" s="1">
        <v>42613</v>
      </c>
      <c r="B149">
        <v>11.62</v>
      </c>
      <c r="C149" s="25">
        <f si="45" t="shared"/>
        <v>5.1903114186850896E-3</v>
      </c>
      <c r="D149" s="26">
        <f si="46" t="shared"/>
        <v>11.647942761383815</v>
      </c>
      <c r="E149" s="26"/>
      <c r="F149">
        <v>11.647</v>
      </c>
      <c r="G149" s="25">
        <f si="29" t="shared"/>
        <v>-2.3989439127786172E-3</v>
      </c>
      <c r="H149" s="25"/>
      <c r="I149" s="25">
        <f si="34" t="shared"/>
        <v>-2.3181935262299724E-3</v>
      </c>
      <c r="J149">
        <v>9771.5499999999993</v>
      </c>
      <c r="K149">
        <v>9811.09</v>
      </c>
      <c r="L149" s="25">
        <f si="50" t="shared"/>
        <v>4.0464409433509374E-3</v>
      </c>
      <c r="M149">
        <f si="49" t="shared"/>
        <v>3</v>
      </c>
    </row>
    <row r="150" spans="1:13">
      <c r="A150" s="1">
        <v>42614</v>
      </c>
      <c r="B150">
        <v>11.56</v>
      </c>
      <c r="C150" s="25">
        <f si="45" t="shared"/>
        <v>-5.1635111876074946E-3</v>
      </c>
      <c r="D150" s="26">
        <f si="46" t="shared"/>
        <v>11.595407504161107</v>
      </c>
      <c r="E150" s="26"/>
      <c r="F150">
        <v>11.597</v>
      </c>
      <c r="G150" s="25">
        <f si="29" t="shared"/>
        <v>-3.053579975382581E-3</v>
      </c>
      <c r="H150" s="25"/>
      <c r="I150" s="25">
        <f si="34" t="shared"/>
        <v>-3.1904802966283841E-3</v>
      </c>
      <c r="J150">
        <v>9811.09</v>
      </c>
      <c r="K150">
        <v>9767.6299999999992</v>
      </c>
      <c r="L150" s="25">
        <f si="50" t="shared"/>
        <v>-4.4296811057691343E-3</v>
      </c>
      <c r="M150">
        <f si="49" t="shared"/>
        <v>4</v>
      </c>
    </row>
    <row r="151" spans="1:13">
      <c r="A151" s="1">
        <v>42615</v>
      </c>
      <c r="B151">
        <v>11.6</v>
      </c>
      <c r="C151" s="25">
        <f si="45" t="shared"/>
        <v>3.4602076124565784E-3</v>
      </c>
      <c r="D151" s="26">
        <f si="46" t="shared"/>
        <v>11.640870329854836</v>
      </c>
      <c r="E151" s="26"/>
      <c r="F151">
        <v>11.637</v>
      </c>
      <c r="G151" s="25">
        <f si="29" t="shared"/>
        <v>-3.510934208245442E-3</v>
      </c>
      <c r="H151" s="25"/>
      <c r="I151" s="25">
        <f si="34" t="shared"/>
        <v>-3.1795136203489616E-3</v>
      </c>
      <c r="J151">
        <v>9767.6299999999992</v>
      </c>
      <c r="K151">
        <v>9804.58</v>
      </c>
      <c r="L151" s="25">
        <f si="50" t="shared"/>
        <v>3.7829033245526666E-3</v>
      </c>
      <c r="M151">
        <f ref="M151:M156" si="51" t="shared">WEEKDAY(A151,2)</f>
        <v>5</v>
      </c>
    </row>
    <row r="152" spans="1:13">
      <c r="A152" s="1">
        <v>42618</v>
      </c>
      <c r="B152">
        <v>11.66</v>
      </c>
      <c r="C152" s="25">
        <f si="45" t="shared"/>
        <v>5.1724137931035141E-3</v>
      </c>
      <c r="D152" s="26">
        <f ref="D152:D157" si="52" t="shared">+F151*(1+L152)</f>
        <v>11.656370114783092</v>
      </c>
      <c r="E152" s="26"/>
      <c r="F152">
        <v>11.66</v>
      </c>
      <c r="G152" s="25">
        <f ref="G152:G175" si="53" t="shared">+B152/D152-1</f>
        <v>3.1140785520400449E-4</v>
      </c>
      <c r="H152" s="25"/>
      <c r="I152" s="25">
        <f si="34" t="shared"/>
        <v>0</v>
      </c>
      <c r="J152">
        <v>9804.58</v>
      </c>
      <c r="K152">
        <v>9820.9</v>
      </c>
      <c r="L152" s="25">
        <f si="50" t="shared"/>
        <v>1.6645282102853987E-3</v>
      </c>
      <c r="M152">
        <f si="51" t="shared"/>
        <v>1</v>
      </c>
    </row>
    <row r="153" spans="1:13">
      <c r="A153" s="1">
        <v>42619</v>
      </c>
      <c r="B153">
        <v>11.68</v>
      </c>
      <c r="C153" s="25">
        <f si="45" t="shared"/>
        <v>1.7152658662091813E-3</v>
      </c>
      <c r="D153" s="26">
        <f si="52" t="shared"/>
        <v>11.677096600107932</v>
      </c>
      <c r="E153" s="26"/>
      <c r="F153">
        <v>11.672000000000001</v>
      </c>
      <c r="G153" s="25">
        <f si="53" t="shared"/>
        <v>2.4864056464513062E-4</v>
      </c>
      <c r="H153" s="25"/>
      <c r="I153" s="25">
        <f si="34" t="shared"/>
        <v>6.8540095956137748E-4</v>
      </c>
      <c r="J153">
        <v>9820.9</v>
      </c>
      <c r="K153">
        <v>9835.2999999999993</v>
      </c>
      <c r="L153" s="25">
        <f si="50" t="shared"/>
        <v>1.4662607296682673E-3</v>
      </c>
      <c r="M153">
        <f si="51" t="shared"/>
        <v>2</v>
      </c>
    </row>
    <row r="154" spans="1:13">
      <c r="A154" s="1">
        <v>42620</v>
      </c>
      <c r="B154">
        <v>11.68</v>
      </c>
      <c r="C154" s="25">
        <f si="45" t="shared"/>
        <v>0</v>
      </c>
      <c r="D154" s="26">
        <f si="52" t="shared"/>
        <v>11.684816853578438</v>
      </c>
      <c r="E154" s="26"/>
      <c r="F154">
        <v>11.718</v>
      </c>
      <c r="G154" s="25">
        <f si="53" t="shared"/>
        <v>-4.1223184229566279E-4</v>
      </c>
      <c r="H154" s="25"/>
      <c r="I154" s="25">
        <f si="34" t="shared"/>
        <v>-3.2428742106161978E-3</v>
      </c>
      <c r="J154">
        <v>9835.2999999999993</v>
      </c>
      <c r="K154">
        <v>9846.1</v>
      </c>
      <c r="L154" s="25">
        <f si="50" t="shared"/>
        <v>1.0980854676523322E-3</v>
      </c>
      <c r="M154">
        <f si="51" t="shared"/>
        <v>3</v>
      </c>
    </row>
    <row r="155" spans="1:13">
      <c r="A155" s="1">
        <v>42621</v>
      </c>
      <c r="B155">
        <v>11.7</v>
      </c>
      <c r="C155" s="25">
        <f si="45" t="shared"/>
        <v>1.712328767123239E-3</v>
      </c>
      <c r="D155" s="26">
        <f si="52" t="shared"/>
        <v>11.716262430810167</v>
      </c>
      <c r="E155" s="26"/>
      <c r="F155">
        <v>11.712</v>
      </c>
      <c r="G155" s="25">
        <f si="53" t="shared"/>
        <v>-1.3880220681471434E-3</v>
      </c>
      <c r="H155" s="25"/>
      <c r="I155" s="25">
        <f si="34" t="shared"/>
        <v>-1.0245901639344135E-3</v>
      </c>
      <c r="J155">
        <v>9846.1</v>
      </c>
      <c r="K155">
        <v>9844.64</v>
      </c>
      <c r="L155" s="25">
        <f si="50" t="shared"/>
        <v>-1.4828206091765939E-4</v>
      </c>
      <c r="M155">
        <f si="51" t="shared"/>
        <v>4</v>
      </c>
    </row>
    <row r="156" spans="1:13">
      <c r="A156" s="1">
        <v>42622</v>
      </c>
      <c r="B156">
        <v>11.58</v>
      </c>
      <c r="C156" s="25">
        <f si="45" t="shared"/>
        <v>-1.025641025641022E-2</v>
      </c>
      <c r="D156" s="26">
        <f si="52" t="shared"/>
        <v>11.672859432137692</v>
      </c>
      <c r="E156" s="26"/>
      <c r="F156">
        <v>11.646000000000001</v>
      </c>
      <c r="G156" s="25">
        <f si="53" t="shared"/>
        <v>-7.9551572326855835E-3</v>
      </c>
      <c r="H156" s="25"/>
      <c r="I156" s="25">
        <f si="34" t="shared"/>
        <v>-5.6671818650181338E-3</v>
      </c>
      <c r="J156">
        <v>9844.64</v>
      </c>
      <c r="K156">
        <v>9811.74</v>
      </c>
      <c r="L156" s="25">
        <f si="50" t="shared"/>
        <v>-3.3419200702107243E-3</v>
      </c>
      <c r="M156">
        <f si="51" t="shared"/>
        <v>5</v>
      </c>
    </row>
    <row r="157" spans="1:13">
      <c r="A157" s="1">
        <v>42625</v>
      </c>
      <c r="B157">
        <v>11.36</v>
      </c>
      <c r="C157" s="25">
        <f si="45" t="shared"/>
        <v>-1.8998272884283351E-2</v>
      </c>
      <c r="D157" s="26">
        <f si="52" t="shared"/>
        <v>11.477299445358318</v>
      </c>
      <c r="E157" s="26"/>
      <c r="F157">
        <v>11.477</v>
      </c>
      <c r="G157" s="25">
        <f si="53" t="shared"/>
        <v>-1.0220125903028232E-2</v>
      </c>
      <c r="H157" s="25"/>
      <c r="I157" s="25">
        <f si="34" t="shared"/>
        <v>-1.0194301646771931E-2</v>
      </c>
      <c r="J157">
        <v>9811.74</v>
      </c>
      <c r="K157">
        <v>9669.61</v>
      </c>
      <c r="L157" s="25">
        <f ref="L157:L160" si="54" t="shared">+K157/J157-1</f>
        <v>-1.4485707937633818E-2</v>
      </c>
      <c r="M157">
        <f ref="M157" si="55" t="shared">WEEKDAY(A157,2)</f>
        <v>1</v>
      </c>
    </row>
    <row r="158" spans="1:13">
      <c r="A158" s="1">
        <v>42626</v>
      </c>
      <c r="B158">
        <v>11.36</v>
      </c>
      <c r="C158" s="25">
        <f si="45" t="shared"/>
        <v>0</v>
      </c>
      <c r="D158" s="26">
        <f>+F157*(1+L158)</f>
        <v>11.446709942800176</v>
      </c>
      <c r="E158" s="26"/>
      <c r="F158">
        <v>11.448</v>
      </c>
      <c r="G158" s="25">
        <f si="53" t="shared"/>
        <v>-7.5750974064574539E-3</v>
      </c>
      <c r="H158" s="25"/>
      <c r="I158" s="25">
        <f si="34" t="shared"/>
        <v>-7.686932215234199E-3</v>
      </c>
      <c r="J158">
        <f>K158+25.52</f>
        <v>9669.61</v>
      </c>
      <c r="K158">
        <v>9644.09</v>
      </c>
      <c r="L158" s="25">
        <f si="54" t="shared"/>
        <v>-2.6391964101964982E-3</v>
      </c>
      <c r="M158">
        <f ref="M158:M159" si="56" t="shared">WEEKDAY(A158,2)</f>
        <v>2</v>
      </c>
    </row>
    <row r="159" spans="1:13">
      <c r="A159" s="1">
        <v>42627</v>
      </c>
      <c r="B159">
        <v>11.28</v>
      </c>
      <c r="C159" s="25">
        <f si="45" t="shared"/>
        <v>-7.0422535211267512E-3</v>
      </c>
      <c r="D159" s="26">
        <f ref="D159:D176" si="57" t="shared">+F158*(1+L159)</f>
        <v>11.345154141033525</v>
      </c>
      <c r="E159" s="26"/>
      <c r="F159">
        <v>11.363</v>
      </c>
      <c r="G159" s="25">
        <f si="53" t="shared"/>
        <v>-5.7429048758248502E-3</v>
      </c>
      <c r="H159" s="25"/>
      <c r="I159" s="25">
        <f si="34" t="shared"/>
        <v>-7.3044090469066569E-3</v>
      </c>
      <c r="J159">
        <v>9644.09</v>
      </c>
      <c r="K159">
        <v>9557.4500000000007</v>
      </c>
      <c r="L159" s="25">
        <f si="54" t="shared"/>
        <v>-8.9837403010547545E-3</v>
      </c>
      <c r="M159">
        <f si="56" t="shared"/>
        <v>3</v>
      </c>
    </row>
    <row r="160" spans="1:13">
      <c r="A160" s="1">
        <v>42628</v>
      </c>
      <c r="B160">
        <v>11.32</v>
      </c>
      <c r="C160" s="25">
        <f si="45" t="shared"/>
        <v>3.5460992907803135E-3</v>
      </c>
      <c r="D160" s="26">
        <f si="57" t="shared"/>
        <v>11.363</v>
      </c>
      <c r="E160" s="26"/>
      <c r="F160" s="27">
        <v>11.363</v>
      </c>
      <c r="G160" s="25">
        <f si="53" t="shared"/>
        <v>-3.7842119158671972E-3</v>
      </c>
      <c r="H160" s="25"/>
      <c r="I160" s="35">
        <f si="34" t="shared"/>
        <v>-3.7842119158671972E-3</v>
      </c>
      <c r="J160">
        <v>9557.4500000000007</v>
      </c>
      <c r="K160">
        <v>9557.4500000000007</v>
      </c>
      <c r="L160" s="25">
        <f si="54" t="shared"/>
        <v>0</v>
      </c>
      <c r="M160">
        <f ref="M160:M175" si="58" t="shared">WEEKDAY(A160,2)</f>
        <v>4</v>
      </c>
    </row>
    <row r="161" spans="1:13">
      <c r="A161" s="1">
        <v>42632</v>
      </c>
      <c r="B161">
        <v>11.32</v>
      </c>
      <c r="C161" s="25">
        <f ref="C161" si="59" t="shared">B161/B160-1</f>
        <v>0</v>
      </c>
      <c r="D161" s="26">
        <f ref="D161" si="60" t="shared">+F160*(1+L161)</f>
        <v>11.439423485343891</v>
      </c>
      <c r="E161" s="26"/>
      <c r="F161">
        <v>11.454000000000001</v>
      </c>
      <c r="G161" s="35">
        <f>+B161/D161-1</f>
        <v>-1.0439641953713386E-2</v>
      </c>
      <c r="H161" s="35"/>
      <c r="I161" s="25">
        <f>+B161/F161-1</f>
        <v>-1.169896979221241E-2</v>
      </c>
      <c r="J161">
        <v>9557.4500000000007</v>
      </c>
      <c r="K161">
        <v>9621.73</v>
      </c>
      <c r="L161" s="25">
        <f ref="L161:L218" si="61" t="shared">+K161/J161-1</f>
        <v>6.725643346289889E-3</v>
      </c>
      <c r="M161">
        <f si="58" t="shared"/>
        <v>1</v>
      </c>
    </row>
    <row r="162" spans="1:13">
      <c r="A162" s="1">
        <v>42633</v>
      </c>
      <c r="B162">
        <v>11.42</v>
      </c>
      <c r="C162" s="25">
        <f si="45" t="shared"/>
        <v>8.8339222614841617E-3</v>
      </c>
      <c r="D162" s="26">
        <f si="57" t="shared"/>
        <v>11.423167852350877</v>
      </c>
      <c r="E162" s="26"/>
      <c r="F162">
        <v>11.411</v>
      </c>
      <c r="G162" s="25">
        <f si="53" t="shared"/>
        <v>-2.7731820032961263E-4</v>
      </c>
      <c r="H162" s="25"/>
      <c r="I162" s="25">
        <f si="34" t="shared"/>
        <v>7.8871264569269073E-4</v>
      </c>
      <c r="J162">
        <v>9621.73</v>
      </c>
      <c r="K162">
        <v>9595.83</v>
      </c>
      <c r="L162" s="25">
        <f si="61" t="shared"/>
        <v>-2.691823611762123E-3</v>
      </c>
      <c r="M162">
        <f si="58" t="shared"/>
        <v>2</v>
      </c>
    </row>
    <row r="163" spans="1:13">
      <c r="A163" s="1">
        <v>42634</v>
      </c>
      <c r="B163">
        <v>11.38</v>
      </c>
      <c r="C163" s="25">
        <f si="45" t="shared"/>
        <v>-3.5026269702276291E-3</v>
      </c>
      <c r="D163" s="26">
        <f si="57" t="shared"/>
        <v>11.428207179576962</v>
      </c>
      <c r="E163" s="26"/>
      <c r="F163">
        <v>11.419</v>
      </c>
      <c r="G163" s="25">
        <f si="53" t="shared"/>
        <v>-4.2182626565530068E-3</v>
      </c>
      <c r="H163" s="25"/>
      <c r="I163" s="25">
        <f si="34" t="shared"/>
        <v>-3.41536036430512E-3</v>
      </c>
      <c r="J163">
        <v>9595.83</v>
      </c>
      <c r="K163">
        <v>9610.2999999999993</v>
      </c>
      <c r="L163" s="25">
        <f si="61" t="shared"/>
        <v>1.5079466810061781E-3</v>
      </c>
      <c r="M163">
        <f si="58" t="shared"/>
        <v>3</v>
      </c>
    </row>
    <row r="164" spans="1:13">
      <c r="A164" s="1">
        <v>42635</v>
      </c>
      <c r="B164">
        <v>11.44</v>
      </c>
      <c r="C164" s="25">
        <f si="45" t="shared"/>
        <v>5.2724077328645258E-3</v>
      </c>
      <c r="D164" s="26">
        <f si="57" t="shared"/>
        <v>11.500178119309494</v>
      </c>
      <c r="E164" s="26"/>
      <c r="F164">
        <v>11.507</v>
      </c>
      <c r="G164" s="25">
        <f si="53" t="shared"/>
        <v>-5.2327988910407797E-3</v>
      </c>
      <c r="H164" s="25"/>
      <c r="I164" s="25">
        <f si="34" t="shared"/>
        <v>-5.8225428000348023E-3</v>
      </c>
      <c r="J164">
        <v>9610.2999999999993</v>
      </c>
      <c r="K164">
        <v>9678.6200000000008</v>
      </c>
      <c r="L164" s="25">
        <f si="61" t="shared"/>
        <v>7.1090392599608698E-3</v>
      </c>
      <c r="M164">
        <f si="58" t="shared"/>
        <v>4</v>
      </c>
    </row>
    <row r="165" spans="1:13">
      <c r="A165" s="1">
        <v>42636</v>
      </c>
      <c r="B165">
        <v>11.4</v>
      </c>
      <c r="C165" s="25">
        <f si="45" t="shared"/>
        <v>-3.4965034965034336E-3</v>
      </c>
      <c r="D165" s="26">
        <f si="57" t="shared"/>
        <v>11.484042164068843</v>
      </c>
      <c r="E165" s="26"/>
      <c r="F165">
        <v>11.484999999999999</v>
      </c>
      <c r="G165" s="25">
        <f si="53" t="shared"/>
        <v>-7.3181692358977868E-3</v>
      </c>
      <c r="H165" s="25"/>
      <c r="I165" s="25">
        <f si="34" t="shared"/>
        <v>-7.4009577710055785E-3</v>
      </c>
      <c r="J165">
        <v>9678.6200000000008</v>
      </c>
      <c r="K165">
        <v>9659.31</v>
      </c>
      <c r="L165" s="25">
        <f si="61" t="shared"/>
        <v>-1.9951191388856149E-3</v>
      </c>
      <c r="M165">
        <f si="58" t="shared"/>
        <v>5</v>
      </c>
    </row>
    <row r="166" spans="1:13">
      <c r="A166" s="1">
        <v>42639</v>
      </c>
      <c r="B166">
        <v>11.24</v>
      </c>
      <c r="C166" s="25">
        <f si="45" t="shared"/>
        <v>-1.4035087719298289E-2</v>
      </c>
      <c r="D166" s="26">
        <f si="57" t="shared"/>
        <v>11.337681868580676</v>
      </c>
      <c r="E166" s="26"/>
      <c r="F166">
        <v>11.337</v>
      </c>
      <c r="G166" s="25">
        <f si="53" t="shared"/>
        <v>-8.6156826159828892E-3</v>
      </c>
      <c r="H166" s="25"/>
      <c r="I166" s="25">
        <f si="34" t="shared"/>
        <v>-8.5560553938430761E-3</v>
      </c>
      <c r="J166">
        <v>9659.31</v>
      </c>
      <c r="K166">
        <v>9535.41</v>
      </c>
      <c r="L166" s="25">
        <f si="61" t="shared"/>
        <v>-1.2827003171033913E-2</v>
      </c>
      <c r="M166">
        <f si="58" t="shared"/>
        <v>1</v>
      </c>
    </row>
    <row r="167" spans="1:13">
      <c r="A167" s="1">
        <v>42640</v>
      </c>
      <c r="B167">
        <v>11.32</v>
      </c>
      <c r="C167" s="25">
        <f si="45" t="shared"/>
        <v>7.1174377224199059E-3</v>
      </c>
      <c r="D167" s="26">
        <f si="57" t="shared"/>
        <v>11.391370080573358</v>
      </c>
      <c r="E167" s="26"/>
      <c r="F167">
        <v>11.39</v>
      </c>
      <c r="G167" s="25">
        <f si="53" t="shared"/>
        <v>-6.2652762633944592E-3</v>
      </c>
      <c r="H167" s="25"/>
      <c r="I167" s="25">
        <f si="34" t="shared"/>
        <v>-6.1457418788410934E-3</v>
      </c>
      <c r="J167">
        <v>9535.41</v>
      </c>
      <c r="K167">
        <v>9581.14</v>
      </c>
      <c r="L167" s="25">
        <f si="61" t="shared"/>
        <v>4.7958084654986521E-3</v>
      </c>
      <c r="M167">
        <f si="58" t="shared"/>
        <v>2</v>
      </c>
    </row>
    <row r="168" spans="1:13">
      <c r="A168" s="1">
        <v>42641</v>
      </c>
      <c r="B168">
        <v>11.3</v>
      </c>
      <c r="C168" s="25">
        <f si="45" t="shared"/>
        <v>-1.7667844522968323E-3</v>
      </c>
      <c r="D168" s="26">
        <f si="57" t="shared"/>
        <v>11.334067250869941</v>
      </c>
      <c r="E168" s="26"/>
      <c r="F168">
        <v>11.324999999999999</v>
      </c>
      <c r="G168" s="25">
        <f si="53" t="shared"/>
        <v>-3.0057392563402896E-3</v>
      </c>
      <c r="H168" s="25"/>
      <c r="I168" s="25">
        <f si="34" t="shared"/>
        <v>-2.2075055187636972E-3</v>
      </c>
      <c r="J168">
        <v>9581.14</v>
      </c>
      <c r="K168">
        <v>9534.09</v>
      </c>
      <c r="L168" s="25">
        <f si="61" t="shared"/>
        <v>-4.9106891246760709E-3</v>
      </c>
      <c r="M168">
        <f si="58" t="shared"/>
        <v>3</v>
      </c>
    </row>
    <row r="169" spans="1:13">
      <c r="A169" s="1">
        <v>42642</v>
      </c>
      <c r="B169">
        <v>11.34</v>
      </c>
      <c r="C169" s="25">
        <f si="45" t="shared"/>
        <v>3.5398230088494742E-3</v>
      </c>
      <c r="D169" s="26">
        <f si="57" t="shared"/>
        <v>11.378963697636587</v>
      </c>
      <c r="E169" s="26"/>
      <c r="F169">
        <v>11.382999999999999</v>
      </c>
      <c r="G169" s="25">
        <f si="53" t="shared"/>
        <v>-3.4241868303596101E-3</v>
      </c>
      <c r="H169" s="25"/>
      <c r="I169" s="25">
        <f si="34" t="shared"/>
        <v>-3.777563032592357E-3</v>
      </c>
      <c r="J169">
        <v>9534.09</v>
      </c>
      <c r="K169">
        <v>9579.52</v>
      </c>
      <c r="L169" s="25">
        <f si="61" t="shared"/>
        <v>4.7650064138267112E-3</v>
      </c>
      <c r="M169">
        <f si="58" t="shared"/>
        <v>4</v>
      </c>
    </row>
    <row r="170" spans="1:13">
      <c r="A170" s="1">
        <v>42643</v>
      </c>
      <c r="B170">
        <v>11.3</v>
      </c>
      <c r="C170" s="25">
        <f si="45" t="shared"/>
        <v>-3.5273368606700828E-3</v>
      </c>
      <c r="D170" s="26">
        <f si="57" t="shared"/>
        <v>11.405826553940072</v>
      </c>
      <c r="E170" s="26"/>
      <c r="F170">
        <v>11.407999999999999</v>
      </c>
      <c r="G170" s="25">
        <f si="53" t="shared"/>
        <v>-9.2782889025709858E-3</v>
      </c>
      <c r="H170" s="25"/>
      <c r="I170" s="25">
        <f si="34" t="shared"/>
        <v>-9.4670406732116907E-3</v>
      </c>
      <c r="J170">
        <v>9579.52</v>
      </c>
      <c r="K170">
        <v>9598.73</v>
      </c>
      <c r="L170" s="25">
        <f si="61" t="shared"/>
        <v>2.0053196819882491E-3</v>
      </c>
      <c r="M170">
        <f si="58" t="shared"/>
        <v>5</v>
      </c>
    </row>
    <row r="171" spans="1:13">
      <c r="A171" s="1">
        <v>42646</v>
      </c>
      <c r="B171">
        <v>11.34</v>
      </c>
      <c r="C171" s="25">
        <f si="45" t="shared"/>
        <v>3.5398230088494742E-3</v>
      </c>
      <c r="D171" s="26">
        <f si="57" t="shared"/>
        <v>11.407999999999999</v>
      </c>
      <c r="E171" s="26"/>
      <c r="F171">
        <v>11.407999999999999</v>
      </c>
      <c r="G171" s="25">
        <f si="53" t="shared"/>
        <v>-5.9607293127629246E-3</v>
      </c>
      <c r="H171" s="25"/>
      <c r="I171" s="25">
        <f si="34" t="shared"/>
        <v>-5.9607293127629246E-3</v>
      </c>
      <c r="J171">
        <v>9598.73</v>
      </c>
      <c r="K171">
        <v>9598.73</v>
      </c>
      <c r="L171" s="25">
        <f si="61" t="shared"/>
        <v>0</v>
      </c>
      <c r="M171">
        <f si="58" t="shared"/>
        <v>1</v>
      </c>
    </row>
    <row r="172" spans="1:13">
      <c r="A172" s="1">
        <v>42647</v>
      </c>
      <c r="B172">
        <v>11.36</v>
      </c>
      <c r="C172" s="25">
        <f si="45" t="shared"/>
        <v>1.7636684303350414E-3</v>
      </c>
      <c r="D172" s="26">
        <f si="57" t="shared"/>
        <v>11.407999999999999</v>
      </c>
      <c r="E172" s="26"/>
      <c r="F172">
        <v>11.407999999999999</v>
      </c>
      <c r="G172" s="25">
        <f si="53" t="shared"/>
        <v>-4.2075736325385416E-3</v>
      </c>
      <c r="H172" s="25"/>
      <c r="I172" s="25">
        <f si="34" t="shared"/>
        <v>-4.2075736325385416E-3</v>
      </c>
      <c r="J172">
        <v>9598.73</v>
      </c>
      <c r="K172">
        <v>9598.73</v>
      </c>
      <c r="L172" s="25">
        <f si="61" t="shared"/>
        <v>0</v>
      </c>
      <c r="M172">
        <f si="58" t="shared"/>
        <v>2</v>
      </c>
    </row>
    <row r="173" spans="1:13">
      <c r="A173" s="1">
        <v>42648</v>
      </c>
      <c r="B173">
        <v>11.38</v>
      </c>
      <c r="C173" s="25">
        <f si="45" t="shared"/>
        <v>1.7605633802817433E-3</v>
      </c>
      <c r="D173" s="26">
        <f si="57" t="shared"/>
        <v>11.407999999999999</v>
      </c>
      <c r="E173" s="26"/>
      <c r="F173">
        <v>11.407999999999999</v>
      </c>
      <c r="G173" s="25">
        <f si="53" t="shared"/>
        <v>-2.4544179523140475E-3</v>
      </c>
      <c r="H173" s="25"/>
      <c r="I173" s="25">
        <f ref="I173:I175" si="62" t="shared">+B173/F173-1</f>
        <v>-2.4544179523140475E-3</v>
      </c>
      <c r="J173">
        <v>9598.73</v>
      </c>
      <c r="K173">
        <v>9598.73</v>
      </c>
      <c r="L173" s="25">
        <f si="61" t="shared"/>
        <v>0</v>
      </c>
      <c r="M173">
        <f si="58" t="shared"/>
        <v>3</v>
      </c>
    </row>
    <row r="174" spans="1:13">
      <c r="A174" s="1">
        <v>42649</v>
      </c>
      <c r="B174">
        <v>11.44</v>
      </c>
      <c r="C174" s="25">
        <f si="45" t="shared"/>
        <v>5.2724077328645258E-3</v>
      </c>
      <c r="D174" s="26">
        <f si="57" t="shared"/>
        <v>11.407999999999999</v>
      </c>
      <c r="E174" s="26"/>
      <c r="F174">
        <v>11.407999999999999</v>
      </c>
      <c r="G174" s="25">
        <f si="53" t="shared"/>
        <v>2.8050490883591017E-3</v>
      </c>
      <c r="H174" s="25"/>
      <c r="I174" s="25">
        <f si="62" t="shared"/>
        <v>2.8050490883591017E-3</v>
      </c>
      <c r="J174">
        <v>9598.73</v>
      </c>
      <c r="K174">
        <v>9598.73</v>
      </c>
      <c r="L174" s="25">
        <f si="61" t="shared"/>
        <v>0</v>
      </c>
      <c r="M174">
        <f si="58" t="shared"/>
        <v>4</v>
      </c>
    </row>
    <row r="175" spans="1:13">
      <c r="A175" s="1">
        <v>42650</v>
      </c>
      <c r="B175">
        <v>11.46</v>
      </c>
      <c r="C175" s="25">
        <f si="45" t="shared"/>
        <v>1.7482517482518833E-3</v>
      </c>
      <c r="D175" s="26">
        <f si="57" t="shared"/>
        <v>11.407999999999999</v>
      </c>
      <c r="E175" s="26"/>
      <c r="F175">
        <v>11.407999999999999</v>
      </c>
      <c r="G175" s="25">
        <f si="53" t="shared"/>
        <v>4.5582047685834848E-3</v>
      </c>
      <c r="H175" s="25"/>
      <c r="I175" s="25">
        <f si="62" t="shared"/>
        <v>4.5582047685834848E-3</v>
      </c>
      <c r="J175">
        <v>9598.73</v>
      </c>
      <c r="K175">
        <v>9598.73</v>
      </c>
      <c r="L175" s="25">
        <f si="61" t="shared"/>
        <v>0</v>
      </c>
      <c r="M175">
        <f si="58" t="shared"/>
        <v>5</v>
      </c>
    </row>
    <row r="176" spans="1:13">
      <c r="A176" s="1">
        <v>42653</v>
      </c>
      <c r="B176">
        <v>11.46</v>
      </c>
      <c r="C176" s="25">
        <f si="45" t="shared"/>
        <v>0</v>
      </c>
      <c r="D176" s="26">
        <f si="57" t="shared"/>
        <v>11.519005018372221</v>
      </c>
      <c r="E176" s="26"/>
      <c r="F176">
        <v>11.407999999999999</v>
      </c>
      <c r="G176" s="25">
        <f ref="G176:G184" si="63" t="shared">+B176/D176-1</f>
        <v>-5.1224058222137936E-3</v>
      </c>
      <c r="H176" s="25"/>
      <c r="I176" s="25">
        <f ref="I176:I207" si="64" t="shared">+B176/F176-1</f>
        <v>4.5582047685834848E-3</v>
      </c>
      <c r="J176">
        <v>9598.73</v>
      </c>
      <c r="K176">
        <v>9692.1299999999992</v>
      </c>
      <c r="L176" s="25">
        <f si="61" t="shared"/>
        <v>9.7304539246336752E-3</v>
      </c>
      <c r="M176">
        <f ref="M176" si="65" t="shared">WEEKDAY(A176,2)</f>
        <v>1</v>
      </c>
    </row>
    <row r="177" spans="1:13">
      <c r="A177" s="1">
        <v>42654</v>
      </c>
      <c r="B177">
        <v>11.46</v>
      </c>
      <c r="C177" s="25">
        <f ref="C177:C184" si="66" t="shared">B177/B176-1</f>
        <v>0</v>
      </c>
      <c r="D177" s="26">
        <f ref="D177:D184" si="67" t="shared">+F176*(1+L177)</f>
        <v>11.426714895487372</v>
      </c>
      <c r="E177" s="26"/>
      <c r="F177">
        <v>11.471</v>
      </c>
      <c r="G177" s="25">
        <f si="63" t="shared"/>
        <v>2.9129198389095112E-3</v>
      </c>
      <c r="H177" s="25"/>
      <c r="I177" s="25">
        <f si="64" t="shared"/>
        <v>-9.5893993548945566E-4</v>
      </c>
      <c r="J177">
        <v>9692.1299999999992</v>
      </c>
      <c r="K177">
        <v>9708.0300000000007</v>
      </c>
      <c r="L177" s="25">
        <f si="61" t="shared"/>
        <v>1.6405062664246461E-3</v>
      </c>
      <c r="M177">
        <f ref="M177:M179" si="68" t="shared">WEEKDAY(A177,2)</f>
        <v>2</v>
      </c>
    </row>
    <row r="178" spans="1:13">
      <c r="A178" s="1">
        <v>42655</v>
      </c>
      <c r="B178">
        <v>11.38</v>
      </c>
      <c r="C178" s="25">
        <f si="66" t="shared"/>
        <v>-6.9808027923211613E-3</v>
      </c>
      <c r="D178" s="26">
        <f si="67" t="shared"/>
        <v>11.438352415474611</v>
      </c>
      <c r="E178" s="26"/>
      <c r="F178">
        <v>11.430999999999999</v>
      </c>
      <c r="G178" s="25">
        <f si="63" t="shared"/>
        <v>-5.10147033026076E-3</v>
      </c>
      <c r="H178" s="25"/>
      <c r="I178" s="25">
        <f si="64" t="shared"/>
        <v>-4.4615519202167997E-3</v>
      </c>
      <c r="J178">
        <v>9708.0300000000007</v>
      </c>
      <c r="K178">
        <v>9680.4</v>
      </c>
      <c r="L178" s="25">
        <f si="61" t="shared"/>
        <v>-2.8460975089694696E-3</v>
      </c>
      <c r="M178">
        <f si="68" t="shared"/>
        <v>3</v>
      </c>
    </row>
    <row r="179" spans="1:13">
      <c r="A179" s="1">
        <v>42656</v>
      </c>
      <c r="B179">
        <v>11.32</v>
      </c>
      <c r="C179" s="25">
        <f si="66" t="shared"/>
        <v>-5.2724077328647478E-3</v>
      </c>
      <c r="D179" s="26">
        <f si="67" t="shared"/>
        <v>11.426985145241931</v>
      </c>
      <c r="E179" s="26"/>
      <c r="F179">
        <v>11.401999999999999</v>
      </c>
      <c r="G179" s="25">
        <f si="63" t="shared"/>
        <v>-9.362499721676576E-3</v>
      </c>
      <c r="H179" s="25"/>
      <c r="I179" s="25">
        <f si="64" t="shared"/>
        <v>-7.1917207507453673E-3</v>
      </c>
      <c r="J179">
        <v>9680.4</v>
      </c>
      <c r="K179">
        <v>9677</v>
      </c>
      <c r="L179" s="25">
        <f si="61" t="shared"/>
        <v>-3.512251559852908E-4</v>
      </c>
      <c r="M179">
        <f si="68" t="shared"/>
        <v>4</v>
      </c>
    </row>
    <row r="180" spans="1:13">
      <c r="A180" s="1">
        <v>42657</v>
      </c>
      <c r="B180">
        <v>11.42</v>
      </c>
      <c r="C180" s="25">
        <f si="66" t="shared"/>
        <v>8.8339222614841617E-3</v>
      </c>
      <c r="D180" s="26">
        <f si="67" t="shared"/>
        <v>11.432740744032241</v>
      </c>
      <c r="E180" s="26"/>
      <c r="F180">
        <v>11.438000000000001</v>
      </c>
      <c r="G180" s="25">
        <f si="63" t="shared"/>
        <v>-1.1144085497514222E-3</v>
      </c>
      <c r="H180" s="25"/>
      <c r="I180" s="25">
        <f si="64" t="shared"/>
        <v>-1.5737016961008266E-3</v>
      </c>
      <c r="J180">
        <v>9677</v>
      </c>
      <c r="K180">
        <v>9703.09</v>
      </c>
      <c r="L180" s="25">
        <f si="61" t="shared"/>
        <v>2.6960834969516068E-3</v>
      </c>
      <c r="M180">
        <f ref="M180:M195" si="69" t="shared">WEEKDAY(A180,2)</f>
        <v>5</v>
      </c>
    </row>
    <row r="181" spans="1:13">
      <c r="A181" s="1">
        <v>42660</v>
      </c>
      <c r="B181">
        <v>11.3</v>
      </c>
      <c r="C181" s="25">
        <f si="66" t="shared"/>
        <v>-1.0507880910682998E-2</v>
      </c>
      <c r="D181" s="26">
        <f si="67" t="shared"/>
        <v>11.354093034280833</v>
      </c>
      <c r="E181" s="26"/>
      <c r="F181">
        <v>11.337</v>
      </c>
      <c r="G181" s="25">
        <f si="63" t="shared"/>
        <v>-4.7641880436871675E-3</v>
      </c>
      <c r="H181" s="25"/>
      <c r="I181" s="25">
        <f si="64" t="shared"/>
        <v>-3.2636499955895903E-3</v>
      </c>
      <c r="J181">
        <v>9703.09</v>
      </c>
      <c r="K181">
        <v>9631.91</v>
      </c>
      <c r="L181" s="25">
        <f si="61" t="shared"/>
        <v>-7.3358074592733136E-3</v>
      </c>
      <c r="M181">
        <f si="69" t="shared"/>
        <v>1</v>
      </c>
    </row>
    <row r="182" spans="1:13">
      <c r="A182" s="1">
        <v>42661</v>
      </c>
      <c r="B182">
        <v>11.46</v>
      </c>
      <c r="C182" s="25">
        <f si="66" t="shared"/>
        <v>1.4159292035398341E-2</v>
      </c>
      <c r="D182" s="26">
        <f si="67" t="shared"/>
        <v>11.485881907119149</v>
      </c>
      <c r="E182" s="26"/>
      <c r="F182">
        <v>11.486000000000001</v>
      </c>
      <c r="G182" s="25">
        <f si="63" t="shared"/>
        <v>-2.2533669881374951E-3</v>
      </c>
      <c r="H182" s="25"/>
      <c r="I182" s="25">
        <f si="64" t="shared"/>
        <v>-2.2636252829530967E-3</v>
      </c>
      <c r="J182">
        <v>9631.91</v>
      </c>
      <c r="K182">
        <v>9758.4</v>
      </c>
      <c r="L182" s="25">
        <f si="61" t="shared"/>
        <v>1.3132390148994366E-2</v>
      </c>
      <c r="M182">
        <f si="69" t="shared"/>
        <v>2</v>
      </c>
    </row>
    <row r="183" spans="1:13">
      <c r="A183" s="1">
        <v>42662</v>
      </c>
      <c r="B183">
        <v>11.42</v>
      </c>
      <c r="C183" s="25">
        <f si="66" t="shared"/>
        <v>-3.4904013961606362E-3</v>
      </c>
      <c r="D183" s="26">
        <f si="67" t="shared"/>
        <v>11.473794124036729</v>
      </c>
      <c r="E183" s="26"/>
      <c r="F183">
        <v>11.473000000000001</v>
      </c>
      <c r="G183" s="25">
        <f si="63" t="shared"/>
        <v>-4.6884337870447546E-3</v>
      </c>
      <c r="H183" s="25"/>
      <c r="I183" s="25">
        <f si="64" t="shared"/>
        <v>-4.6195415322932698E-3</v>
      </c>
      <c r="J183">
        <v>9758.4</v>
      </c>
      <c r="K183">
        <v>9748.0300000000007</v>
      </c>
      <c r="L183" s="25">
        <f si="61" t="shared"/>
        <v>-1.0626742088866159E-3</v>
      </c>
      <c r="M183">
        <f si="69" t="shared"/>
        <v>3</v>
      </c>
    </row>
    <row r="184" spans="1:13">
      <c r="A184" s="1">
        <v>42663</v>
      </c>
      <c r="B184">
        <v>11.44</v>
      </c>
      <c r="C184" s="25">
        <f si="66" t="shared"/>
        <v>1.7513134851137035E-3</v>
      </c>
      <c r="D184" s="26">
        <f si="67" t="shared"/>
        <v>11.487029312589314</v>
      </c>
      <c r="E184" s="26"/>
      <c r="F184">
        <v>11.484</v>
      </c>
      <c r="G184" s="25">
        <f si="63" t="shared"/>
        <v>-4.0941231461620875E-3</v>
      </c>
      <c r="H184" s="25"/>
      <c r="I184" s="25">
        <f si="64" t="shared"/>
        <v>-3.8314176245211051E-3</v>
      </c>
      <c r="J184">
        <v>9748.0300000000007</v>
      </c>
      <c r="K184">
        <v>9759.9500000000007</v>
      </c>
      <c r="L184" s="25">
        <f si="61" t="shared"/>
        <v>1.22281117312939E-3</v>
      </c>
      <c r="M184">
        <f si="69" t="shared"/>
        <v>4</v>
      </c>
    </row>
    <row r="185" spans="1:13">
      <c r="A185" s="1">
        <v>42664</v>
      </c>
      <c r="B185">
        <v>11.44</v>
      </c>
      <c r="C185" s="25">
        <f ref="C185:C214" si="70" t="shared">B185/B184-1</f>
        <v>0</v>
      </c>
      <c r="D185" s="26">
        <f ref="D185:D206" si="71" t="shared">+F184*(1+L185)</f>
        <v>11.567330025256277</v>
      </c>
      <c r="E185" s="26"/>
      <c r="F185" s="27">
        <v>11.57</v>
      </c>
      <c r="G185" s="25">
        <f ref="G185:G207" si="72" t="shared">+B185/D185-1</f>
        <v>-1.1007728229268432E-2</v>
      </c>
      <c r="H185" s="25"/>
      <c r="I185" s="25">
        <f si="64" t="shared"/>
        <v>-1.1235955056179803E-2</v>
      </c>
      <c r="J185">
        <v>9759.9500000000007</v>
      </c>
      <c r="K185">
        <v>9830.77</v>
      </c>
      <c r="L185" s="25">
        <f si="61" t="shared"/>
        <v>7.2561847140610869E-3</v>
      </c>
      <c r="M185">
        <f si="69" t="shared"/>
        <v>5</v>
      </c>
    </row>
    <row r="186" spans="1:13">
      <c r="A186" s="1">
        <v>42667</v>
      </c>
      <c r="B186">
        <v>11.62</v>
      </c>
      <c r="C186" s="25">
        <f si="70" t="shared"/>
        <v>1.5734265734265618E-2</v>
      </c>
      <c r="D186" s="31">
        <f si="71" t="shared"/>
        <v>11.699225482846204</v>
      </c>
      <c r="E186" s="31"/>
      <c r="F186">
        <v>11.644</v>
      </c>
      <c r="G186" s="35">
        <f si="72" t="shared"/>
        <v>-6.7718570739890849E-3</v>
      </c>
      <c r="H186" s="35"/>
      <c r="I186" s="25">
        <f si="64" t="shared"/>
        <v>-2.0611473720372198E-3</v>
      </c>
      <c r="J186">
        <v>9830.77</v>
      </c>
      <c r="K186">
        <v>9940.57</v>
      </c>
      <c r="L186" s="25">
        <f si="61" t="shared"/>
        <v>1.1169013210562184E-2</v>
      </c>
      <c r="M186">
        <f si="69" t="shared"/>
        <v>1</v>
      </c>
    </row>
    <row r="187" spans="1:13">
      <c r="A187" s="1">
        <v>42668</v>
      </c>
      <c r="B187">
        <v>11.56</v>
      </c>
      <c r="C187" s="25">
        <f si="70" t="shared"/>
        <v>-5.1635111876074946E-3</v>
      </c>
      <c r="D187" s="26">
        <f si="71" t="shared"/>
        <v>11.621088171000256</v>
      </c>
      <c r="E187" s="26"/>
      <c r="F187">
        <v>11.603999999999999</v>
      </c>
      <c r="G187" s="25">
        <f si="72" t="shared"/>
        <v>-5.2566653054657575E-3</v>
      </c>
      <c r="H187" s="25"/>
      <c r="I187" s="25">
        <f si="64" t="shared"/>
        <v>-3.7917959324369477E-3</v>
      </c>
      <c r="J187">
        <v>9940.57</v>
      </c>
      <c r="K187">
        <v>9921.01</v>
      </c>
      <c r="L187" s="25">
        <f si="61" t="shared"/>
        <v>-1.967694005474474E-3</v>
      </c>
      <c r="M187">
        <f si="69" t="shared"/>
        <v>2</v>
      </c>
    </row>
    <row r="188" spans="1:13">
      <c r="A188" s="1">
        <v>42669</v>
      </c>
      <c r="B188">
        <v>11.48</v>
      </c>
      <c r="C188" s="25">
        <f si="70" t="shared"/>
        <v>-6.9204152249134898E-3</v>
      </c>
      <c r="D188" s="26">
        <f si="71" t="shared"/>
        <v>11.538734145011443</v>
      </c>
      <c r="E188" s="26"/>
      <c r="F188">
        <v>11.548</v>
      </c>
      <c r="G188" s="25">
        <f si="72" t="shared"/>
        <v>-5.0901723077513283E-3</v>
      </c>
      <c r="H188" s="25"/>
      <c r="I188" s="25">
        <f si="64" t="shared"/>
        <v>-5.8884655351575388E-3</v>
      </c>
      <c r="J188">
        <v>9921.01</v>
      </c>
      <c r="K188">
        <v>9865.2099999999991</v>
      </c>
      <c r="L188" s="25">
        <f si="61" t="shared"/>
        <v>-5.624427351650807E-3</v>
      </c>
      <c r="M188">
        <f si="69" t="shared"/>
        <v>3</v>
      </c>
    </row>
    <row r="189" spans="1:13">
      <c r="A189" s="1">
        <v>42670</v>
      </c>
      <c r="B189">
        <v>11.46</v>
      </c>
      <c r="C189" s="25">
        <f si="70" t="shared"/>
        <v>-1.7421602787456303E-3</v>
      </c>
      <c r="D189" s="26">
        <f si="71" t="shared"/>
        <v>11.517974668557487</v>
      </c>
      <c r="E189" s="26"/>
      <c r="F189">
        <v>11.500999999999999</v>
      </c>
      <c r="G189" s="25">
        <f si="72" t="shared"/>
        <v>-5.0334082358897136E-3</v>
      </c>
      <c r="H189" s="25"/>
      <c r="I189" s="25">
        <f si="64" t="shared"/>
        <v>-3.5649073993564429E-3</v>
      </c>
      <c r="J189">
        <v>9865.2099999999991</v>
      </c>
      <c r="K189">
        <v>9839.56</v>
      </c>
      <c r="L189" s="25">
        <f si="61" t="shared"/>
        <v>-2.6000460203077225E-3</v>
      </c>
      <c r="M189">
        <f si="69" t="shared"/>
        <v>4</v>
      </c>
    </row>
    <row r="190" spans="1:13">
      <c r="A190" s="1">
        <v>42671</v>
      </c>
      <c r="B190">
        <v>11.52</v>
      </c>
      <c r="C190" s="25">
        <f si="70" t="shared"/>
        <v>5.2356020942407877E-3</v>
      </c>
      <c r="D190" s="26">
        <f si="71" t="shared"/>
        <v>11.537386396342928</v>
      </c>
      <c r="E190" s="26"/>
      <c r="F190">
        <v>11.528</v>
      </c>
      <c r="G190" s="25">
        <f si="72" t="shared"/>
        <v>-1.5069614335218029E-3</v>
      </c>
      <c r="H190" s="25"/>
      <c r="I190" s="25">
        <f si="64" t="shared"/>
        <v>-6.93962526023717E-4</v>
      </c>
      <c r="J190">
        <v>9839.56</v>
      </c>
      <c r="K190">
        <v>9870.69</v>
      </c>
      <c r="L190" s="25">
        <f si="61" t="shared"/>
        <v>3.1637593550932763E-3</v>
      </c>
      <c r="M190">
        <f si="69" t="shared"/>
        <v>5</v>
      </c>
    </row>
    <row r="191" spans="1:13">
      <c r="A191" s="1">
        <v>42674</v>
      </c>
      <c r="B191">
        <v>11.46</v>
      </c>
      <c r="C191" s="25">
        <f si="70" t="shared"/>
        <v>-5.2083333333332593E-3</v>
      </c>
      <c r="D191" s="26">
        <f si="71" t="shared"/>
        <v>11.506101834826136</v>
      </c>
      <c r="E191" s="26"/>
      <c r="F191">
        <v>11.525</v>
      </c>
      <c r="G191" s="25">
        <f si="72" t="shared"/>
        <v>-4.0067292544375688E-3</v>
      </c>
      <c r="H191" s="25"/>
      <c r="I191" s="25">
        <f si="64" t="shared"/>
        <v>-5.6399132321041101E-3</v>
      </c>
      <c r="J191">
        <v>9870.69</v>
      </c>
      <c r="K191">
        <v>9851.94</v>
      </c>
      <c r="L191" s="25">
        <f si="61" t="shared"/>
        <v>-1.8995632524170247E-3</v>
      </c>
      <c r="M191">
        <f si="69" t="shared"/>
        <v>1</v>
      </c>
    </row>
    <row r="192" spans="1:13">
      <c r="A192" s="1">
        <f>A191+1</f>
        <v>42675</v>
      </c>
      <c r="B192">
        <v>11.54</v>
      </c>
      <c r="C192" s="25">
        <f si="70" t="shared"/>
        <v>6.9808027923210503E-3</v>
      </c>
      <c r="D192" s="26">
        <f si="71" t="shared"/>
        <v>11.594803180896351</v>
      </c>
      <c r="E192" s="26"/>
      <c r="F192">
        <v>11.586</v>
      </c>
      <c r="G192" s="25">
        <f si="72" t="shared"/>
        <v>-4.7265296392996481E-3</v>
      </c>
      <c r="H192" s="25"/>
      <c r="I192" s="25">
        <f si="64" t="shared"/>
        <v>-3.9703089936130587E-3</v>
      </c>
      <c r="J192">
        <v>9851.94</v>
      </c>
      <c r="K192">
        <v>9911.61</v>
      </c>
      <c r="L192" s="25">
        <f si="61" t="shared"/>
        <v>6.0566751320043632E-3</v>
      </c>
      <c r="M192">
        <f si="69" t="shared"/>
        <v>2</v>
      </c>
    </row>
    <row r="193" spans="1:13">
      <c r="A193" s="1">
        <f ref="A193:A195" si="73" t="shared">A192+1</f>
        <v>42676</v>
      </c>
      <c r="B193">
        <v>11.46</v>
      </c>
      <c r="C193" s="25">
        <f si="70" t="shared"/>
        <v>-6.9324090121315463E-3</v>
      </c>
      <c r="D193" s="26">
        <f si="71" t="shared"/>
        <v>11.488020103696575</v>
      </c>
      <c r="E193" s="26"/>
      <c r="F193">
        <v>11.505000000000001</v>
      </c>
      <c r="G193" s="25">
        <f si="72" t="shared"/>
        <v>-2.4390716105692212E-3</v>
      </c>
      <c r="H193" s="25"/>
      <c r="I193" s="25">
        <f si="64" t="shared"/>
        <v>-3.9113428943937656E-3</v>
      </c>
      <c r="J193">
        <v>9911.61</v>
      </c>
      <c r="K193">
        <v>9827.7900000000009</v>
      </c>
      <c r="L193" s="25">
        <f si="61" t="shared"/>
        <v>-8.456749206233849E-3</v>
      </c>
      <c r="M193">
        <f si="69" t="shared"/>
        <v>3</v>
      </c>
    </row>
    <row r="194" spans="1:13">
      <c r="A194" s="1">
        <f si="73" t="shared"/>
        <v>42677</v>
      </c>
      <c r="B194">
        <v>11.56</v>
      </c>
      <c r="C194" s="25">
        <f si="70" t="shared"/>
        <v>8.7260034904013128E-3</v>
      </c>
      <c r="D194" s="26">
        <f si="71" t="shared"/>
        <v>11.634463282182463</v>
      </c>
      <c r="E194" s="26"/>
      <c r="F194">
        <v>11.643000000000001</v>
      </c>
      <c r="G194" s="25">
        <f si="72" t="shared"/>
        <v>-6.4002335454956816E-3</v>
      </c>
      <c r="H194" s="25"/>
      <c r="I194" s="25">
        <f si="64" t="shared"/>
        <v>-7.128746886541304E-3</v>
      </c>
      <c r="J194">
        <v>9827.7900000000009</v>
      </c>
      <c r="K194">
        <v>9938.3799999999992</v>
      </c>
      <c r="L194" s="25">
        <f si="61" t="shared"/>
        <v>1.1252784196650323E-2</v>
      </c>
      <c r="M194">
        <f si="69" t="shared"/>
        <v>4</v>
      </c>
    </row>
    <row r="195" spans="1:13">
      <c r="A195" s="1">
        <f si="73" t="shared"/>
        <v>42678</v>
      </c>
      <c r="B195">
        <v>11.54</v>
      </c>
      <c r="C195" s="25">
        <f si="70" t="shared"/>
        <v>-1.7301038062285112E-3</v>
      </c>
      <c r="D195" s="26">
        <f si="71" t="shared"/>
        <v>11.622228969912602</v>
      </c>
      <c r="E195" s="26"/>
      <c r="F195">
        <v>11.621</v>
      </c>
      <c r="G195" s="25">
        <f si="72" t="shared"/>
        <v>-7.0751462671639898E-3</v>
      </c>
      <c r="H195" s="25"/>
      <c r="I195" s="25">
        <f si="64" t="shared"/>
        <v>-6.9701402633165488E-3</v>
      </c>
      <c r="J195">
        <v>9938.3799999999992</v>
      </c>
      <c r="K195">
        <v>9920.65</v>
      </c>
      <c r="L195" s="25">
        <f si="61" t="shared"/>
        <v>-1.7839929646481512E-3</v>
      </c>
      <c r="M195">
        <f si="69" t="shared"/>
        <v>5</v>
      </c>
    </row>
    <row r="196" spans="1:13">
      <c r="A196" s="1">
        <v>42681</v>
      </c>
      <c r="B196">
        <v>11.54</v>
      </c>
      <c r="C196" s="25">
        <f si="70" t="shared"/>
        <v>0</v>
      </c>
      <c r="D196" s="26">
        <f si="71" t="shared"/>
        <v>11.638008655682844</v>
      </c>
      <c r="E196" s="26"/>
      <c r="F196">
        <v>11.613</v>
      </c>
      <c r="G196" s="25">
        <f si="72" t="shared"/>
        <v>-8.4214283201264895E-3</v>
      </c>
      <c r="H196" s="25"/>
      <c r="I196" s="25">
        <f si="64" t="shared"/>
        <v>-6.2860587272883794E-3</v>
      </c>
      <c r="J196">
        <v>9920.65</v>
      </c>
      <c r="K196">
        <v>9935.17</v>
      </c>
      <c r="L196" s="25">
        <f si="61" t="shared"/>
        <v>1.4636137753070155E-3</v>
      </c>
      <c r="M196">
        <f ref="M196:M208" si="74" t="shared">WEEKDAY(A196,2)</f>
        <v>1</v>
      </c>
    </row>
    <row r="197" spans="1:13">
      <c r="A197" s="1">
        <v>42682</v>
      </c>
      <c r="B197">
        <v>11.58</v>
      </c>
      <c r="C197" s="25">
        <f si="70" t="shared"/>
        <v>3.4662045060658286E-3</v>
      </c>
      <c r="D197" s="26">
        <f si="71" t="shared"/>
        <v>11.656903051482763</v>
      </c>
      <c r="E197" s="26"/>
      <c r="F197">
        <v>11.648</v>
      </c>
      <c r="G197" s="25">
        <f si="72" t="shared"/>
        <v>-6.5972112097972824E-3</v>
      </c>
      <c r="H197" s="25"/>
      <c r="I197" s="25">
        <f si="64" t="shared"/>
        <v>-5.8379120879120672E-3</v>
      </c>
      <c r="J197">
        <v>9935.17</v>
      </c>
      <c r="K197">
        <v>9972.73</v>
      </c>
      <c r="L197" s="25">
        <f si="61" t="shared"/>
        <v>3.7805090401070718E-3</v>
      </c>
      <c r="M197">
        <f si="74" t="shared"/>
        <v>2</v>
      </c>
    </row>
    <row r="198" spans="1:13">
      <c r="A198" s="1">
        <v>42683</v>
      </c>
      <c r="B198">
        <v>11.5</v>
      </c>
      <c r="C198" s="25">
        <f si="70" t="shared"/>
        <v>-6.9084628670120773E-3</v>
      </c>
      <c r="D198" s="26">
        <f si="71" t="shared"/>
        <v>11.553580084891498</v>
      </c>
      <c r="E198" s="26"/>
      <c r="F198">
        <v>11.558</v>
      </c>
      <c r="G198" s="25">
        <f si="72" t="shared"/>
        <v>-4.6375309209623072E-3</v>
      </c>
      <c r="H198" s="25"/>
      <c r="I198" s="25">
        <f si="64" t="shared"/>
        <v>-5.0181692334313466E-3</v>
      </c>
      <c r="J198">
        <v>9972.73</v>
      </c>
      <c r="K198">
        <v>9891.89</v>
      </c>
      <c r="L198" s="25">
        <f si="61" t="shared"/>
        <v>-8.1061053492875734E-3</v>
      </c>
      <c r="M198">
        <f si="74" t="shared"/>
        <v>3</v>
      </c>
    </row>
    <row r="199" spans="1:13">
      <c r="A199" s="1">
        <v>42684</v>
      </c>
      <c r="B199">
        <v>11.6</v>
      </c>
      <c r="C199" s="25">
        <f si="70" t="shared"/>
        <v>8.6956521739129933E-3</v>
      </c>
      <c r="D199" s="26">
        <f si="71" t="shared"/>
        <v>11.68158504390971</v>
      </c>
      <c r="E199" s="26"/>
      <c r="F199">
        <v>11.638999999999999</v>
      </c>
      <c r="G199" s="25">
        <f si="72" t="shared"/>
        <v>-6.984073103353805E-3</v>
      </c>
      <c r="H199" s="25"/>
      <c r="I199" s="25">
        <f si="64" t="shared"/>
        <v>-3.3508033336197007E-3</v>
      </c>
      <c r="J199">
        <v>9891.89</v>
      </c>
      <c r="K199">
        <v>9997.66</v>
      </c>
      <c r="L199" s="25">
        <f si="61" t="shared"/>
        <v>1.0692597673447768E-2</v>
      </c>
      <c r="M199">
        <f si="74" t="shared"/>
        <v>4</v>
      </c>
    </row>
    <row r="200" spans="1:13">
      <c r="A200" s="1">
        <v>42685</v>
      </c>
      <c r="B200">
        <v>11.66</v>
      </c>
      <c r="C200" s="25">
        <f si="70" t="shared"/>
        <v>5.1724137931035141E-3</v>
      </c>
      <c r="D200" s="26">
        <f si="71" t="shared"/>
        <v>11.709851533258782</v>
      </c>
      <c r="E200" s="26"/>
      <c r="F200">
        <v>11.679</v>
      </c>
      <c r="G200" s="25">
        <f si="72" t="shared"/>
        <v>-4.2572301721496286E-3</v>
      </c>
      <c r="H200" s="25"/>
      <c r="I200" s="25">
        <f si="64" t="shared"/>
        <v>-1.6268516140081068E-3</v>
      </c>
      <c r="J200">
        <v>9997.66</v>
      </c>
      <c r="K200">
        <v>10058.52</v>
      </c>
      <c r="L200" s="25">
        <f si="61" t="shared"/>
        <v>6.0874244573230207E-3</v>
      </c>
      <c r="M200">
        <f si="74" t="shared"/>
        <v>5</v>
      </c>
    </row>
    <row r="201" spans="1:13">
      <c r="A201" s="1">
        <v>42688</v>
      </c>
      <c r="B201">
        <v>11.62</v>
      </c>
      <c r="C201" s="25">
        <f si="70" t="shared"/>
        <v>-3.4305317324185847E-3</v>
      </c>
      <c r="D201" s="26">
        <f si="71" t="shared"/>
        <v>11.717931857768338</v>
      </c>
      <c r="E201" s="26"/>
      <c r="F201">
        <v>11.699</v>
      </c>
      <c r="G201" s="25">
        <f si="72" t="shared"/>
        <v>-8.3574353356061781E-3</v>
      </c>
      <c r="H201" s="25"/>
      <c r="I201" s="25">
        <f si="64" t="shared"/>
        <v>-6.7527139071715814E-3</v>
      </c>
      <c r="J201">
        <v>10058.52</v>
      </c>
      <c r="K201">
        <v>10092.049999999999</v>
      </c>
      <c r="L201" s="25">
        <f si="61" t="shared"/>
        <v>3.3334924024606138E-3</v>
      </c>
      <c r="M201">
        <f si="74" t="shared"/>
        <v>1</v>
      </c>
    </row>
    <row r="202" spans="1:13">
      <c r="A202" s="1">
        <v>42689</v>
      </c>
      <c r="B202">
        <v>11.56</v>
      </c>
      <c r="C202" s="25">
        <f si="70" t="shared"/>
        <v>-5.1635111876074946E-3</v>
      </c>
      <c r="D202" s="26">
        <f si="71" t="shared"/>
        <v>11.67813387270178</v>
      </c>
      <c r="E202" s="26"/>
      <c r="F202">
        <v>11.63</v>
      </c>
      <c r="G202" s="25">
        <f si="72" t="shared"/>
        <v>-1.0115817645995895E-2</v>
      </c>
      <c r="H202" s="25"/>
      <c r="I202" s="25">
        <f si="64" t="shared"/>
        <v>-6.0189165950129686E-3</v>
      </c>
      <c r="J202">
        <v>10092.049999999999</v>
      </c>
      <c r="K202">
        <v>10074.049999999999</v>
      </c>
      <c r="L202" s="25">
        <f si="61" t="shared"/>
        <v>-1.783582126525296E-3</v>
      </c>
      <c r="M202">
        <f si="74" t="shared"/>
        <v>2</v>
      </c>
    </row>
    <row r="203" spans="1:13">
      <c r="A203" s="1">
        <v>42690</v>
      </c>
      <c r="B203">
        <v>11.54</v>
      </c>
      <c r="C203" s="25">
        <f si="70" t="shared"/>
        <v>-1.7301038062285112E-3</v>
      </c>
      <c r="D203" s="26">
        <f si="71" t="shared"/>
        <v>11.614680431405445</v>
      </c>
      <c r="E203" s="26"/>
      <c r="F203">
        <v>11.593999999999999</v>
      </c>
      <c r="G203" s="25">
        <f si="72" t="shared"/>
        <v>-6.4298309235881757E-3</v>
      </c>
      <c r="H203" s="25"/>
      <c r="I203" s="25">
        <f si="64" t="shared"/>
        <v>-4.6575815076763671E-3</v>
      </c>
      <c r="J203">
        <v>10074.049999999999</v>
      </c>
      <c r="K203">
        <v>10060.780000000001</v>
      </c>
      <c r="L203" s="25">
        <f si="61" t="shared"/>
        <v>-1.3172457948886773E-3</v>
      </c>
      <c r="M203">
        <f si="74" t="shared"/>
        <v>3</v>
      </c>
    </row>
    <row r="204" spans="1:13">
      <c r="A204" s="1">
        <v>42691</v>
      </c>
      <c r="B204">
        <v>11.54</v>
      </c>
      <c r="C204" s="25">
        <f si="70" t="shared"/>
        <v>0</v>
      </c>
      <c r="D204" s="26">
        <f si="71" t="shared"/>
        <v>11.613083673432874</v>
      </c>
      <c r="E204" s="26"/>
      <c r="F204">
        <v>11.605</v>
      </c>
      <c r="G204" s="25">
        <f si="72" t="shared"/>
        <v>-6.2932185359231285E-3</v>
      </c>
      <c r="H204" s="25"/>
      <c r="I204" s="25">
        <f si="64" t="shared"/>
        <v>-5.6010340370531431E-3</v>
      </c>
      <c r="J204">
        <v>10060.780000000001</v>
      </c>
      <c r="K204">
        <v>10077.34</v>
      </c>
      <c r="L204" s="25">
        <f si="61" t="shared"/>
        <v>1.6459956385090901E-3</v>
      </c>
      <c r="M204">
        <f si="74" t="shared"/>
        <v>4</v>
      </c>
    </row>
    <row r="205" spans="1:13">
      <c r="A205" s="1">
        <v>42692</v>
      </c>
      <c r="B205">
        <v>11.52</v>
      </c>
      <c r="C205" s="25">
        <f si="70" t="shared"/>
        <v>-1.7331022530329143E-3</v>
      </c>
      <c r="D205" s="26">
        <f si="71" t="shared"/>
        <v>11.569600013495625</v>
      </c>
      <c r="E205" s="26"/>
      <c r="F205">
        <v>11.528</v>
      </c>
      <c r="G205" s="25">
        <f si="72" t="shared"/>
        <v>-4.2870983817736574E-3</v>
      </c>
      <c r="H205" s="25"/>
      <c r="I205" s="25">
        <f si="64" t="shared"/>
        <v>-6.93962526023717E-4</v>
      </c>
      <c r="J205">
        <v>10077.34</v>
      </c>
      <c r="K205">
        <v>10046.6</v>
      </c>
      <c r="L205" s="25">
        <f si="61" t="shared"/>
        <v>-3.0504081434187258E-3</v>
      </c>
      <c r="M205">
        <f si="74" t="shared"/>
        <v>5</v>
      </c>
    </row>
    <row r="206" spans="1:13">
      <c r="A206" s="1">
        <v>42695</v>
      </c>
      <c r="B206">
        <v>11.62</v>
      </c>
      <c r="C206" s="25">
        <f si="70" t="shared"/>
        <v>8.6805555555555802E-3</v>
      </c>
      <c r="D206" s="26">
        <f si="71" t="shared"/>
        <v>11.665120617920492</v>
      </c>
      <c r="E206" s="26"/>
      <c r="F206">
        <v>11.654</v>
      </c>
      <c r="G206" s="25">
        <f si="72" t="shared"/>
        <v>-3.8679941166811505E-3</v>
      </c>
      <c r="H206" s="25"/>
      <c r="I206" s="25">
        <f si="64" t="shared"/>
        <v>-2.9174532349408588E-3</v>
      </c>
      <c r="J206">
        <v>10046.6</v>
      </c>
      <c r="K206">
        <v>10166.1</v>
      </c>
      <c r="L206" s="25">
        <f si="61" t="shared"/>
        <v>1.189457129775251E-2</v>
      </c>
      <c r="M206">
        <f si="74" t="shared"/>
        <v>1</v>
      </c>
    </row>
    <row r="207" spans="1:13">
      <c r="A207" s="1">
        <v>42696</v>
      </c>
      <c r="B207">
        <v>11.74</v>
      </c>
      <c r="C207" s="25">
        <f si="70" t="shared"/>
        <v>1.0327022375215211E-2</v>
      </c>
      <c r="D207" s="26">
        <f ref="D207:D214" si="75" t="shared">+F206*(1+L207)</f>
        <v>11.739415207405003</v>
      </c>
      <c r="E207" s="26"/>
      <c r="F207">
        <v>11.739000000000001</v>
      </c>
      <c r="G207" s="25">
        <f si="72" t="shared"/>
        <v>4.9814457080410435E-5</v>
      </c>
      <c r="H207" s="25"/>
      <c r="I207" s="25">
        <f si="64" t="shared"/>
        <v>8.5186131697723155E-5</v>
      </c>
      <c r="J207">
        <v>10166.1</v>
      </c>
      <c r="K207">
        <v>10240.61</v>
      </c>
      <c r="L207" s="25">
        <f si="61" t="shared"/>
        <v>7.3292609752018123E-3</v>
      </c>
      <c r="M207">
        <f si="74" t="shared"/>
        <v>2</v>
      </c>
    </row>
    <row r="208" spans="1:13">
      <c r="A208" s="1">
        <v>42697</v>
      </c>
      <c r="B208">
        <v>11.78</v>
      </c>
      <c r="C208" s="25">
        <f si="70" t="shared"/>
        <v>3.4071550255536653E-3</v>
      </c>
      <c r="D208" s="26">
        <f si="75" t="shared"/>
        <v>11.818886931540211</v>
      </c>
      <c r="E208" s="26"/>
      <c r="F208">
        <v>11.811999999999999</v>
      </c>
      <c r="G208" s="25">
        <f ref="G208:G217" si="76" t="shared">+B208/D208-1</f>
        <v>-3.2902363619738972E-3</v>
      </c>
      <c r="H208" s="25"/>
      <c r="I208" s="25">
        <f ref="I208:I217" si="77" t="shared">+B208/F208-1</f>
        <v>-2.7091093802912303E-3</v>
      </c>
      <c r="J208">
        <v>10240.61</v>
      </c>
      <c r="K208">
        <v>10310.299999999999</v>
      </c>
      <c r="L208" s="25">
        <f si="61" t="shared"/>
        <v>6.805258671114256E-3</v>
      </c>
      <c r="M208">
        <f si="74" t="shared"/>
        <v>3</v>
      </c>
    </row>
    <row r="209" spans="1:13">
      <c r="A209" s="1">
        <v>42698</v>
      </c>
      <c r="B209">
        <v>11.76</v>
      </c>
      <c r="C209" s="25">
        <f si="70" t="shared"/>
        <v>-1.6977928692699651E-3</v>
      </c>
      <c r="D209" s="26">
        <f si="75" t="shared"/>
        <v>11.845762319234165</v>
      </c>
      <c r="E209" s="26"/>
      <c r="F209">
        <v>11.79</v>
      </c>
      <c r="G209" s="25">
        <f si="76" t="shared"/>
        <v>-7.2399155852478358E-3</v>
      </c>
      <c r="H209" s="25"/>
      <c r="I209" s="25">
        <f si="77" t="shared"/>
        <v>-2.5445292620864812E-3</v>
      </c>
      <c r="J209">
        <v>10310.299999999999</v>
      </c>
      <c r="K209">
        <v>10339.77</v>
      </c>
      <c r="L209" s="25">
        <f si="61" t="shared"/>
        <v>2.8583067418019859E-3</v>
      </c>
      <c r="M209">
        <f ref="M209:M211" si="78" t="shared">WEEKDAY(A209,2)</f>
        <v>4</v>
      </c>
    </row>
    <row r="210" spans="1:13">
      <c r="A210" s="1">
        <v>42699</v>
      </c>
      <c r="B210">
        <v>11.9</v>
      </c>
      <c r="C210" s="25">
        <f si="70" t="shared"/>
        <v>1.1904761904761862E-2</v>
      </c>
      <c r="D210" s="26">
        <f si="75" t="shared"/>
        <v>11.925998508670888</v>
      </c>
      <c r="E210" s="26"/>
      <c r="F210">
        <v>11.944000000000001</v>
      </c>
      <c r="G210" s="25">
        <f si="76" t="shared"/>
        <v>-2.1799859065876337E-3</v>
      </c>
      <c r="H210" s="25"/>
      <c r="I210" s="25">
        <f si="77" t="shared"/>
        <v>-3.6838580040188251E-3</v>
      </c>
      <c r="J210">
        <v>10339.77</v>
      </c>
      <c r="K210">
        <v>10459.040000000001</v>
      </c>
      <c r="L210" s="25">
        <f si="61" t="shared"/>
        <v>1.1535072830440196E-2</v>
      </c>
      <c r="M210">
        <f si="78" t="shared"/>
        <v>5</v>
      </c>
    </row>
    <row r="211" spans="1:13">
      <c r="A211" s="1">
        <v>42702</v>
      </c>
      <c r="B211">
        <v>12</v>
      </c>
      <c r="C211" s="25">
        <f si="70" t="shared"/>
        <v>8.4033613445377853E-3</v>
      </c>
      <c r="D211" s="26">
        <f si="75" t="shared"/>
        <v>12.000265286297784</v>
      </c>
      <c r="E211" s="26"/>
      <c r="F211">
        <v>12.028</v>
      </c>
      <c r="G211" s="25">
        <f si="76" t="shared"/>
        <v>-2.2106702764923547E-5</v>
      </c>
      <c r="H211" s="25"/>
      <c r="I211" s="25">
        <f si="77" t="shared"/>
        <v>-2.327901563019652E-3</v>
      </c>
      <c r="J211">
        <v>10459.040000000001</v>
      </c>
      <c r="K211">
        <v>10508.31</v>
      </c>
      <c r="L211" s="25">
        <f si="61" t="shared"/>
        <v>4.710757392647702E-3</v>
      </c>
      <c r="M211">
        <f si="78" t="shared"/>
        <v>1</v>
      </c>
    </row>
    <row r="212" spans="1:13">
      <c r="A212" s="1">
        <v>42703</v>
      </c>
      <c r="B212">
        <v>12.18</v>
      </c>
      <c r="C212" s="25">
        <f si="70" t="shared"/>
        <v>1.4999999999999902E-2</v>
      </c>
      <c r="D212" s="26">
        <f si="75" t="shared"/>
        <v>12.194644923874534</v>
      </c>
      <c r="E212" s="26"/>
      <c r="F212">
        <v>12.21</v>
      </c>
      <c r="G212" s="25">
        <f si="76" t="shared"/>
        <v>-1.2009307336093844E-3</v>
      </c>
      <c r="H212" s="25"/>
      <c r="I212" s="25">
        <f si="77" t="shared"/>
        <v>-2.4570024570025328E-3</v>
      </c>
      <c r="J212">
        <v>10508.31</v>
      </c>
      <c r="K212">
        <v>10653.9</v>
      </c>
      <c r="L212" s="25">
        <f si="61" t="shared"/>
        <v>1.3854749241314801E-2</v>
      </c>
      <c r="M212">
        <f ref="M212:M213" si="79" t="shared">WEEKDAY(A212,2)</f>
        <v>2</v>
      </c>
    </row>
    <row r="213" spans="1:13">
      <c r="A213" s="1">
        <v>42704</v>
      </c>
      <c r="B213">
        <v>12.04</v>
      </c>
      <c r="C213" s="25">
        <f si="70" t="shared"/>
        <v>-1.1494252873563315E-2</v>
      </c>
      <c r="D213" s="26">
        <f si="75" t="shared"/>
        <v>12.076461183228677</v>
      </c>
      <c r="E213" s="26"/>
      <c r="F213">
        <v>12.1</v>
      </c>
      <c r="G213" s="25">
        <f si="76" t="shared"/>
        <v>-3.0191943380990516E-3</v>
      </c>
      <c r="H213" s="25"/>
      <c r="I213" s="25">
        <f si="77" t="shared"/>
        <v>-4.9586776859504855E-3</v>
      </c>
      <c r="J213">
        <v>10653.9</v>
      </c>
      <c r="K213">
        <v>10537.38</v>
      </c>
      <c r="L213" s="25">
        <f si="61" t="shared"/>
        <v>-1.0936840030411399E-2</v>
      </c>
      <c r="M213">
        <f si="79" t="shared"/>
        <v>3</v>
      </c>
    </row>
    <row r="214" spans="1:13">
      <c r="A214" s="1">
        <v>42705</v>
      </c>
      <c r="B214">
        <v>12.1</v>
      </c>
      <c r="C214" s="25">
        <f si="70" t="shared"/>
        <v>4.983388704318914E-3</v>
      </c>
      <c r="D214" s="26">
        <f si="75" t="shared"/>
        <v>12.151110522729558</v>
      </c>
      <c r="E214" s="26"/>
      <c r="F214">
        <v>12.151</v>
      </c>
      <c r="G214" s="25">
        <f si="76" t="shared"/>
        <v>-4.2062429301381599E-3</v>
      </c>
      <c r="H214" s="25"/>
      <c r="I214" s="25">
        <f si="77" t="shared"/>
        <v>-4.1971854168381117E-3</v>
      </c>
      <c r="J214">
        <v>10537.38</v>
      </c>
      <c r="K214">
        <v>10581.89</v>
      </c>
      <c r="L214" s="25">
        <f si="61" t="shared"/>
        <v>4.2240101429387167E-3</v>
      </c>
      <c r="M214">
        <f ref="M214" si="80" t="shared">WEEKDAY(A214,2)</f>
        <v>4</v>
      </c>
    </row>
    <row r="215" spans="1:13">
      <c r="A215" s="1">
        <v>42706</v>
      </c>
      <c r="B215">
        <v>12.06</v>
      </c>
      <c r="C215" s="25">
        <f ref="C215:C216" si="81" t="shared">B215/B214-1</f>
        <v>-3.3057851239668423E-3</v>
      </c>
      <c r="D215" s="26">
        <f ref="D215:D216" si="82" t="shared">+F214*(1+L215)</f>
        <v>12.094458565530354</v>
      </c>
      <c r="E215" s="26"/>
      <c r="F215">
        <v>12.119</v>
      </c>
      <c r="G215" s="25">
        <f si="76" t="shared"/>
        <v>-2.8491201440437042E-3</v>
      </c>
      <c r="H215" s="25"/>
      <c r="I215" s="25">
        <f si="77" t="shared"/>
        <v>-4.8683884808976563E-3</v>
      </c>
      <c r="J215">
        <v>10581.89</v>
      </c>
      <c r="K215">
        <v>10532.65</v>
      </c>
      <c r="L215" s="25">
        <f si="61" t="shared"/>
        <v>-4.6532330235903308E-3</v>
      </c>
      <c r="M215">
        <f ref="M215" si="83" t="shared">WEEKDAY(A215,2)</f>
        <v>5</v>
      </c>
    </row>
    <row r="216" spans="1:13">
      <c r="A216" s="1">
        <v>42709</v>
      </c>
      <c r="B216">
        <v>11.9</v>
      </c>
      <c r="C216" s="25">
        <f si="81" t="shared"/>
        <v>-1.3266998341625258E-2</v>
      </c>
      <c r="D216" s="26">
        <f si="82" t="shared"/>
        <v>11.930748269428873</v>
      </c>
      <c r="E216" s="26"/>
      <c r="F216">
        <v>11.951000000000001</v>
      </c>
      <c r="G216" s="25">
        <f si="76" t="shared"/>
        <v>-2.5772289159483597E-3</v>
      </c>
      <c r="H216" s="25"/>
      <c r="I216" s="25">
        <f si="77" t="shared"/>
        <v>-4.2674253200568613E-3</v>
      </c>
      <c r="J216">
        <v>10532.65</v>
      </c>
      <c r="K216">
        <v>10369.040000000001</v>
      </c>
      <c r="L216" s="25">
        <f si="61" t="shared"/>
        <v>-1.5533602654602463E-2</v>
      </c>
      <c r="M216">
        <f ref="M216" si="84" t="shared">WEEKDAY(A216,2)</f>
        <v>1</v>
      </c>
    </row>
    <row r="217" spans="1:13">
      <c r="A217" s="1">
        <v>42710</v>
      </c>
      <c r="B217">
        <v>11.9</v>
      </c>
      <c r="C217" s="25">
        <f ref="C217:C221" si="85" t="shared">B217/B216-1</f>
        <v>0</v>
      </c>
      <c r="D217" s="26">
        <f ref="D217:D221" si="86" t="shared">+F216*(1+L217)</f>
        <v>11.947277212741005</v>
      </c>
      <c r="E217" s="26"/>
      <c r="F217">
        <v>11.920999999999999</v>
      </c>
      <c r="G217" s="25">
        <f si="76" t="shared"/>
        <v>-3.957153742995656E-3</v>
      </c>
      <c r="H217" s="25"/>
      <c r="I217" s="25">
        <f si="77" t="shared"/>
        <v>-1.7615971814444187E-3</v>
      </c>
      <c r="J217">
        <v>10369.040000000001</v>
      </c>
      <c r="K217">
        <v>10365.81</v>
      </c>
      <c r="L217" s="25">
        <f si="61" t="shared"/>
        <v>-3.1150424725923109E-4</v>
      </c>
      <c r="M217">
        <f ref="M217" si="87" t="shared">WEEKDAY(A217,2)</f>
        <v>2</v>
      </c>
    </row>
    <row r="218" spans="1:13">
      <c r="A218" s="1">
        <v>42711</v>
      </c>
      <c r="B218">
        <v>11.88</v>
      </c>
      <c r="C218" s="25">
        <f si="85" t="shared"/>
        <v>-1.6806722689075571E-3</v>
      </c>
      <c r="D218" s="26">
        <f si="86" t="shared"/>
        <v>11.929245720305502</v>
      </c>
      <c r="E218" s="26"/>
      <c r="F218">
        <v>11.9</v>
      </c>
      <c r="G218" s="25">
        <f ref="G218:G224" si="88" t="shared">+B218/D218-1</f>
        <v>-4.128150384368201E-3</v>
      </c>
      <c r="H218" s="25"/>
      <c r="I218" s="25">
        <f ref="I218:I225" si="89" t="shared">+B218/F218-1</f>
        <v>-1.6806722689075571E-3</v>
      </c>
      <c r="J218">
        <v>10365.81</v>
      </c>
      <c r="K218">
        <v>10372.98</v>
      </c>
      <c r="L218" s="25">
        <f si="61" t="shared"/>
        <v>6.9169703091209733E-4</v>
      </c>
      <c r="M218">
        <f ref="M218" si="90" t="shared">WEEKDAY(A218,2)</f>
        <v>3</v>
      </c>
    </row>
    <row r="219" spans="1:13">
      <c r="A219" s="1">
        <v>42712</v>
      </c>
      <c r="B219">
        <v>11.92</v>
      </c>
      <c r="C219" s="25">
        <f si="85" t="shared"/>
        <v>3.3670033670032407E-3</v>
      </c>
      <c r="D219" s="26">
        <f si="86" t="shared"/>
        <v>11.921234881393774</v>
      </c>
      <c r="E219" s="26"/>
      <c r="F219">
        <v>11.939</v>
      </c>
      <c r="G219" s="25">
        <f si="88" t="shared"/>
        <v>-1.0358670104737566E-4</v>
      </c>
      <c r="H219" s="25"/>
      <c r="I219" s="25">
        <f si="89" t="shared"/>
        <v>-1.5914230672585683E-3</v>
      </c>
      <c r="J219">
        <v>10372.98</v>
      </c>
      <c r="K219">
        <v>10391.49</v>
      </c>
      <c r="L219" s="25">
        <f ref="L219" si="91" t="shared">+K219/J219-1</f>
        <v>1.7844438146028541E-3</v>
      </c>
      <c r="M219">
        <f ref="M219" si="92" t="shared">WEEKDAY(A219,2)</f>
        <v>4</v>
      </c>
    </row>
    <row r="220" spans="1:13">
      <c r="A220" s="1">
        <v>42713</v>
      </c>
      <c r="B220">
        <v>12.02</v>
      </c>
      <c r="C220" s="25">
        <f si="85" t="shared"/>
        <v>8.3892617449663476E-3</v>
      </c>
      <c r="D220" s="26">
        <f si="86" t="shared"/>
        <v>12.123321379320965</v>
      </c>
      <c r="E220" s="26"/>
      <c r="F220">
        <v>12.082000000000001</v>
      </c>
      <c r="G220" s="25">
        <f si="88" t="shared"/>
        <v>-8.5225307560684582E-3</v>
      </c>
      <c r="H220" s="25"/>
      <c r="I220" s="25">
        <f si="89" t="shared"/>
        <v>-5.1316007283562781E-3</v>
      </c>
      <c r="J220">
        <v>10391.49</v>
      </c>
      <c r="K220">
        <v>10551.92</v>
      </c>
      <c r="L220" s="25">
        <f ref="L220:L246" si="93" t="shared">+K220/J220-1</f>
        <v>1.5438594465278843E-2</v>
      </c>
      <c r="M220">
        <f ref="M220" si="94" t="shared">WEEKDAY(A220,2)</f>
        <v>5</v>
      </c>
    </row>
    <row r="221" spans="1:13">
      <c r="A221" s="1">
        <v>42716</v>
      </c>
      <c r="B221">
        <v>11.86</v>
      </c>
      <c r="C221" s="25">
        <f si="85" t="shared"/>
        <v>-1.3311148086522451E-2</v>
      </c>
      <c r="D221" s="26">
        <f si="86" t="shared"/>
        <v>11.957068516440611</v>
      </c>
      <c r="E221" s="26"/>
      <c r="F221">
        <v>11.926</v>
      </c>
      <c r="G221" s="25">
        <f si="88" t="shared"/>
        <v>-8.1180864947913989E-3</v>
      </c>
      <c r="H221" s="25"/>
      <c r="I221" s="25">
        <f si="89" t="shared"/>
        <v>-5.5341271172228979E-3</v>
      </c>
      <c r="J221">
        <v>10551.92</v>
      </c>
      <c r="K221">
        <v>10442.81</v>
      </c>
      <c r="L221" s="25">
        <f si="93" t="shared"/>
        <v>-1.0340298258516012E-2</v>
      </c>
      <c r="M221">
        <f ref="M221" si="95" t="shared">WEEKDAY(A221,2)</f>
        <v>1</v>
      </c>
    </row>
    <row r="222" spans="1:13">
      <c r="A222" s="1">
        <v>42717</v>
      </c>
      <c r="B222">
        <v>11.8</v>
      </c>
      <c r="C222" s="25">
        <f ref="C222:C224" si="96" t="shared">B222/B221-1</f>
        <v>-5.0590219224282418E-3</v>
      </c>
      <c r="D222" s="26">
        <f ref="D222:D224" si="97" t="shared">+F221*(1+L222)</f>
        <v>11.842460521641208</v>
      </c>
      <c r="E222" s="26"/>
      <c r="F222">
        <v>11.856</v>
      </c>
      <c r="G222" s="25">
        <f si="88" t="shared"/>
        <v>-3.5854475988004175E-3</v>
      </c>
      <c r="H222" s="25"/>
      <c r="I222" s="25">
        <f si="89" t="shared"/>
        <v>-4.7233468286098645E-3</v>
      </c>
      <c r="J222">
        <v>10442.81</v>
      </c>
      <c r="K222">
        <v>10369.66</v>
      </c>
      <c r="L222" s="25">
        <f si="93" t="shared"/>
        <v>-7.0048195840007876E-3</v>
      </c>
      <c r="M222">
        <f ref="M222:M224" si="98" t="shared">WEEKDAY(A222,2)</f>
        <v>2</v>
      </c>
    </row>
    <row r="223" spans="1:13">
      <c r="A223" s="1">
        <v>42718</v>
      </c>
      <c r="B223">
        <v>11.76</v>
      </c>
      <c r="C223" s="25">
        <f si="96" t="shared"/>
        <v>-3.3898305084746339E-3</v>
      </c>
      <c r="D223" s="26">
        <f si="97" t="shared"/>
        <v>11.807008075481741</v>
      </c>
      <c r="E223" s="26"/>
      <c r="F223">
        <v>11.817</v>
      </c>
      <c r="G223" s="25">
        <f si="88" t="shared"/>
        <v>-3.9813706555649198E-3</v>
      </c>
      <c r="H223" s="25"/>
      <c r="I223" s="25">
        <f si="89" t="shared"/>
        <v>-4.8235592790049076E-3</v>
      </c>
      <c r="J223">
        <v>10369.66</v>
      </c>
      <c r="K223">
        <v>10326.81</v>
      </c>
      <c r="L223" s="25">
        <f si="93" t="shared"/>
        <v>-4.132247344657447E-3</v>
      </c>
      <c r="M223">
        <f si="98" t="shared"/>
        <v>3</v>
      </c>
    </row>
    <row r="224" spans="1:13">
      <c r="A224" s="1">
        <v>42719</v>
      </c>
      <c r="B224">
        <v>11.52</v>
      </c>
      <c r="C224" s="25">
        <f si="96" t="shared"/>
        <v>-2.0408163265306145E-2</v>
      </c>
      <c r="D224" s="26">
        <f si="97" t="shared"/>
        <v>11.553455568563768</v>
      </c>
      <c r="E224" s="26"/>
      <c r="F224">
        <v>11.53</v>
      </c>
      <c r="G224" s="25">
        <f si="88" t="shared"/>
        <v>-2.8957196715067024E-3</v>
      </c>
      <c r="H224" s="25"/>
      <c r="I224" s="25">
        <f si="89" t="shared"/>
        <v>-8.6730268863832727E-4</v>
      </c>
      <c r="J224">
        <v>10326.81</v>
      </c>
      <c r="K224">
        <v>10096.5</v>
      </c>
      <c r="L224" s="25">
        <f si="93" t="shared"/>
        <v>-2.230214364358396E-2</v>
      </c>
      <c r="M224">
        <f si="98" t="shared"/>
        <v>4</v>
      </c>
    </row>
    <row r="225" spans="1:14">
      <c r="A225" s="1">
        <v>42720</v>
      </c>
      <c r="B225">
        <v>11.18</v>
      </c>
      <c r="C225" s="35">
        <f>B225/11.22-1</f>
        <v>-3.5650623885918886E-3</v>
      </c>
      <c r="D225" s="31">
        <f>+(F224-0.3)*(1+L225)</f>
        <v>11.206297598177585</v>
      </c>
      <c r="E225" s="31"/>
      <c r="F225">
        <v>11.21</v>
      </c>
      <c r="G225" s="25">
        <f ref="G225:G230" si="99" t="shared">+B225/D225-1</f>
        <v>-2.346680332839135E-3</v>
      </c>
      <c r="H225" s="25"/>
      <c r="I225" s="25">
        <f si="89" t="shared"/>
        <v>-2.6761819803747811E-3</v>
      </c>
      <c r="J225">
        <v>10096.5</v>
      </c>
      <c r="K225">
        <v>10075.19</v>
      </c>
      <c r="L225" s="25">
        <f si="93" t="shared"/>
        <v>-2.1106323973654195E-3</v>
      </c>
      <c r="M225">
        <f ref="M225:M230" si="100" t="shared">WEEKDAY(A225,2)</f>
        <v>5</v>
      </c>
      <c r="N225" s="50" t="s">
        <v>121</v>
      </c>
    </row>
    <row r="226" spans="1:14">
      <c r="A226" s="1">
        <v>42723</v>
      </c>
      <c r="B226">
        <v>11.08</v>
      </c>
      <c r="C226" s="25">
        <f>B226/B225-1</f>
        <v>-8.9445438282647061E-3</v>
      </c>
      <c r="D226" s="26">
        <f>+F225*(1+L226)</f>
        <v>11.14919454620707</v>
      </c>
      <c r="E226" s="26"/>
      <c r="F226">
        <v>11.141</v>
      </c>
      <c r="G226" s="25">
        <f si="99" t="shared"/>
        <v>-6.2062372237113861E-3</v>
      </c>
      <c r="H226" s="25"/>
      <c r="I226" s="25">
        <f>+B226/F226-1</f>
        <v>-5.4752715196122459E-3</v>
      </c>
      <c r="J226">
        <v>10075.19</v>
      </c>
      <c r="K226">
        <v>10020.540000000001</v>
      </c>
      <c r="L226" s="25">
        <f si="93" t="shared"/>
        <v>-5.4242153249715042E-3</v>
      </c>
      <c r="M226">
        <f si="100" t="shared"/>
        <v>1</v>
      </c>
    </row>
    <row r="227" spans="1:14">
      <c r="A227" s="1">
        <v>42724</v>
      </c>
      <c r="B227">
        <v>11</v>
      </c>
      <c r="C227" s="25">
        <f>B227/B226-1</f>
        <v>-7.2202166064981865E-3</v>
      </c>
      <c r="D227" s="26">
        <f>+F226*(1+L227)</f>
        <v>11.05995970776026</v>
      </c>
      <c r="E227" s="26"/>
      <c r="F227">
        <v>11.051</v>
      </c>
      <c r="G227" s="25">
        <f si="99" t="shared"/>
        <v>-5.421331482626357E-3</v>
      </c>
      <c r="H227" s="25"/>
      <c r="I227" s="25">
        <f>+B227/F227-1</f>
        <v>-4.6149669713148045E-3</v>
      </c>
      <c r="J227">
        <v>10020.540000000001</v>
      </c>
      <c r="K227">
        <v>9947.65</v>
      </c>
      <c r="L227" s="25">
        <f si="93" t="shared"/>
        <v>-7.2740590826443352E-3</v>
      </c>
      <c r="M227">
        <f si="100" t="shared"/>
        <v>2</v>
      </c>
    </row>
    <row r="228" spans="1:14">
      <c r="A228" s="1">
        <v>42725</v>
      </c>
      <c r="B228">
        <v>11.1</v>
      </c>
      <c r="C228" s="25">
        <f>B228/B227-1</f>
        <v>9.0909090909090384E-3</v>
      </c>
      <c r="D228" s="26">
        <f>+F227*(1+L228)</f>
        <v>11.124775907877739</v>
      </c>
      <c r="E228" s="26"/>
      <c r="F228">
        <v>11.138</v>
      </c>
      <c r="G228" s="25">
        <f si="99" t="shared"/>
        <v>-2.2270927597017875E-3</v>
      </c>
      <c r="H228" s="25"/>
      <c r="I228" s="25">
        <f>+B228/F228-1</f>
        <v>-3.4117435805350871E-3</v>
      </c>
      <c r="J228">
        <v>9947.65</v>
      </c>
      <c r="K228">
        <v>10014.06</v>
      </c>
      <c r="L228" s="25">
        <f si="93" t="shared"/>
        <v>6.6759485908731708E-3</v>
      </c>
      <c r="M228">
        <f si="100" t="shared"/>
        <v>3</v>
      </c>
    </row>
    <row r="229" spans="1:14">
      <c r="A229" s="1">
        <v>42726</v>
      </c>
      <c r="B229">
        <v>11.04</v>
      </c>
      <c r="C229" s="25">
        <f>B229/B228-1</f>
        <v>-5.4054054054054612E-3</v>
      </c>
      <c r="D229" s="26">
        <f>+F228*(1+L229)</f>
        <v>11.104755260104294</v>
      </c>
      <c r="E229" s="26"/>
      <c r="F229">
        <v>11.099</v>
      </c>
      <c r="G229" s="25">
        <f si="99" t="shared"/>
        <v>-5.8313090732345918E-3</v>
      </c>
      <c r="H229" s="25"/>
      <c r="I229" s="25">
        <f>+B229/F229-1</f>
        <v>-5.3157942156951687E-3</v>
      </c>
      <c r="J229">
        <v>10014.06</v>
      </c>
      <c r="K229">
        <v>9984.17</v>
      </c>
      <c r="L229" s="25">
        <f si="93" t="shared"/>
        <v>-2.9848033664666707E-3</v>
      </c>
      <c r="M229">
        <f si="100" t="shared"/>
        <v>4</v>
      </c>
    </row>
    <row r="230" spans="1:14">
      <c r="A230" s="1">
        <v>42727</v>
      </c>
      <c r="B230">
        <v>10.96</v>
      </c>
      <c r="C230" s="25">
        <f>B230/B229-1</f>
        <v>-7.246376811594013E-3</v>
      </c>
      <c r="D230" s="26">
        <f>+F229*(1+L230)</f>
        <v>11.037736430769908</v>
      </c>
      <c r="E230" s="26"/>
      <c r="F230">
        <v>11.029</v>
      </c>
      <c r="G230" s="25">
        <f si="99" t="shared"/>
        <v>-7.0427873737952673E-3</v>
      </c>
      <c r="H230" s="25"/>
      <c r="I230" s="25">
        <f>+B230/F230-1</f>
        <v>-6.2562335660530932E-3</v>
      </c>
      <c r="J230">
        <v>9984.17</v>
      </c>
      <c r="K230">
        <v>9929.06</v>
      </c>
      <c r="L230" s="25">
        <f si="93" t="shared"/>
        <v>-5.5197377448501506E-3</v>
      </c>
      <c r="M230">
        <f si="100" t="shared"/>
        <v>5</v>
      </c>
    </row>
    <row r="231" spans="1:14">
      <c r="A231" s="1">
        <v>42730</v>
      </c>
      <c r="B231">
        <v>10.96</v>
      </c>
      <c r="C231" s="25">
        <f ref="C231:C241" si="101" t="shared">B231/B230-1</f>
        <v>0</v>
      </c>
      <c r="D231" s="26">
        <f ref="D231:D240" si="102" t="shared">+F230*(1+L231)</f>
        <v>11.101456171077626</v>
      </c>
      <c r="E231" s="26"/>
      <c r="F231">
        <v>11.029</v>
      </c>
      <c r="G231" s="25">
        <f ref="G231:G232" si="103" t="shared">+B231/D231-1</f>
        <v>-1.2742127599995157E-2</v>
      </c>
      <c r="H231" s="25"/>
      <c r="I231" s="25">
        <f ref="I231:I255" si="104" t="shared">+B231/F231-1</f>
        <v>-6.2562335660530932E-3</v>
      </c>
      <c r="J231">
        <v>9929.06</v>
      </c>
      <c r="K231">
        <v>9994.2900000000009</v>
      </c>
      <c r="L231" s="25">
        <f si="93" t="shared"/>
        <v>6.5696047762831E-3</v>
      </c>
      <c r="M231">
        <f ref="M231:M237" si="105" t="shared">WEEKDAY(A231,2)</f>
        <v>1</v>
      </c>
    </row>
    <row r="232" spans="1:14">
      <c r="A232" s="1">
        <v>42731</v>
      </c>
      <c r="B232">
        <v>10.96</v>
      </c>
      <c r="C232" s="25">
        <f si="101" t="shared"/>
        <v>0</v>
      </c>
      <c r="D232" s="26">
        <f si="102" t="shared"/>
        <v>10.998862592540339</v>
      </c>
      <c r="E232" s="26"/>
      <c r="F232">
        <v>11.029</v>
      </c>
      <c r="G232" s="25">
        <f si="103" t="shared"/>
        <v>-3.5333283067556787E-3</v>
      </c>
      <c r="H232" s="25"/>
      <c r="I232" s="25">
        <f si="104" t="shared"/>
        <v>-6.2562335660530932E-3</v>
      </c>
      <c r="J232">
        <v>9994.2900000000009</v>
      </c>
      <c r="K232">
        <v>9966.98</v>
      </c>
      <c r="L232" s="25">
        <f si="93" t="shared"/>
        <v>-2.732560291926811E-3</v>
      </c>
      <c r="M232">
        <f si="105" t="shared"/>
        <v>2</v>
      </c>
    </row>
    <row r="233" spans="1:14">
      <c r="A233" s="1">
        <v>42732</v>
      </c>
      <c r="B233">
        <v>10.98</v>
      </c>
      <c r="C233" s="25">
        <f si="101" t="shared"/>
        <v>1.8248175182480342E-3</v>
      </c>
      <c r="D233" s="26">
        <f si="102" t="shared"/>
        <v>10.97862966916759</v>
      </c>
      <c r="E233" s="26"/>
      <c r="F233">
        <v>10.997</v>
      </c>
      <c r="G233" s="25">
        <f ref="G233:G241" si="106" t="shared">+B233/D233-1</f>
        <v>1.2481802134733933E-4</v>
      </c>
      <c r="H233" s="25"/>
      <c r="I233" s="25">
        <f si="104" t="shared"/>
        <v>-1.5458761480403593E-3</v>
      </c>
      <c r="J233">
        <v>9966.98</v>
      </c>
      <c r="K233">
        <v>9921.4599999999991</v>
      </c>
      <c r="L233" s="25">
        <f si="93" t="shared"/>
        <v>-4.5670804998104719E-3</v>
      </c>
      <c r="M233">
        <f si="105" t="shared"/>
        <v>3</v>
      </c>
    </row>
    <row r="234" spans="1:14">
      <c r="A234" s="1">
        <v>42733</v>
      </c>
      <c r="B234">
        <v>10.88</v>
      </c>
      <c r="C234" s="25">
        <f si="101" t="shared"/>
        <v>-9.1074681238615396E-3</v>
      </c>
      <c r="D234" s="26">
        <f si="102" t="shared"/>
        <v>10.990571248586399</v>
      </c>
      <c r="E234" s="26"/>
      <c r="F234">
        <v>10.958</v>
      </c>
      <c r="G234" s="25">
        <f si="106" t="shared"/>
        <v>-1.0060555187303755E-2</v>
      </c>
      <c r="H234" s="25"/>
      <c r="I234" s="25">
        <f si="104" t="shared"/>
        <v>-7.1180872421974239E-3</v>
      </c>
      <c r="J234">
        <v>9921.4599999999991</v>
      </c>
      <c r="K234">
        <v>9915.66</v>
      </c>
      <c r="L234" s="25">
        <f si="93" t="shared"/>
        <v>-5.8459138070399153E-4</v>
      </c>
      <c r="M234">
        <f si="105" t="shared"/>
        <v>4</v>
      </c>
    </row>
    <row r="235" spans="1:14">
      <c r="A235" s="1">
        <v>42734</v>
      </c>
      <c r="B235">
        <v>10.92</v>
      </c>
      <c r="C235" s="25">
        <f si="101" t="shared"/>
        <v>3.6764705882352811E-3</v>
      </c>
      <c r="D235" s="26">
        <f si="102" t="shared"/>
        <v>11.018383788875374</v>
      </c>
      <c r="E235" s="26"/>
      <c r="F235">
        <v>11.016999999999999</v>
      </c>
      <c r="G235" s="25">
        <f si="106" t="shared"/>
        <v>-8.9290580869679781E-3</v>
      </c>
      <c r="H235" s="25"/>
      <c r="I235" s="25">
        <f si="104" t="shared"/>
        <v>-8.8045747481164671E-3</v>
      </c>
      <c r="J235">
        <v>9915.66</v>
      </c>
      <c r="K235">
        <v>9970.2999999999993</v>
      </c>
      <c r="L235" s="25">
        <f si="93" t="shared"/>
        <v>5.5104753490942127E-3</v>
      </c>
      <c r="M235">
        <f si="105" t="shared"/>
        <v>5</v>
      </c>
    </row>
    <row r="236" spans="1:14">
      <c r="A236" s="1">
        <v>42738</v>
      </c>
      <c r="B236">
        <v>11.06</v>
      </c>
      <c r="C236" s="25">
        <f si="101" t="shared"/>
        <v>1.2820512820512775E-2</v>
      </c>
      <c r="D236" s="26">
        <f si="102" t="shared"/>
        <v>11.121862772434131</v>
      </c>
      <c r="E236" s="26"/>
      <c r="F236">
        <v>11.143000000000001</v>
      </c>
      <c r="G236" s="25">
        <f si="106" t="shared"/>
        <v>-5.5622671938966306E-3</v>
      </c>
      <c r="H236" s="25"/>
      <c r="I236" s="25">
        <f si="104" t="shared"/>
        <v>-7.4486224535582624E-3</v>
      </c>
      <c r="J236">
        <v>9970.2999999999993</v>
      </c>
      <c r="K236">
        <v>10065.200000000001</v>
      </c>
      <c r="L236" s="25">
        <f si="93" t="shared"/>
        <v>9.5182692597015617E-3</v>
      </c>
      <c r="M236">
        <f si="105" t="shared"/>
        <v>2</v>
      </c>
    </row>
    <row r="237" spans="1:14">
      <c r="A237" s="1">
        <v>42739</v>
      </c>
      <c r="B237">
        <v>11.2</v>
      </c>
      <c r="C237" s="25">
        <f si="101" t="shared"/>
        <v>1.2658227848101111E-2</v>
      </c>
      <c r="D237" s="26">
        <f si="102" t="shared"/>
        <v>11.222300271231571</v>
      </c>
      <c r="E237" s="26">
        <f>D237*(1-VLOOKUP(A237,FX!A:K,9,0))</f>
        <v>11.262365331661886</v>
      </c>
      <c r="F237">
        <v>11.259</v>
      </c>
      <c r="G237" s="25">
        <f si="106" t="shared"/>
        <v>-1.9871390617428597E-3</v>
      </c>
      <c r="H237" s="25">
        <f>(+B237/(D237*(1-VLOOKUP(A237,FX!A:K,9,0)))-1)</f>
        <v>-5.5374985471798865E-3</v>
      </c>
      <c r="I237" s="25">
        <f si="104" t="shared"/>
        <v>-5.2402522426504561E-3</v>
      </c>
      <c r="J237">
        <v>10065.200000000001</v>
      </c>
      <c r="K237">
        <v>10136.83</v>
      </c>
      <c r="L237" s="25">
        <f si="93" t="shared"/>
        <v>7.1165997695028516E-3</v>
      </c>
      <c r="M237">
        <f si="105" t="shared"/>
        <v>3</v>
      </c>
    </row>
    <row r="238" spans="1:14">
      <c r="A238" s="1">
        <v>42740</v>
      </c>
      <c r="B238">
        <v>11.38</v>
      </c>
      <c r="C238" s="25">
        <f si="101" t="shared"/>
        <v>1.6071428571428736E-2</v>
      </c>
      <c r="D238" s="26">
        <f si="102" t="shared"/>
        <v>11.255523501923186</v>
      </c>
      <c r="E238" s="26">
        <f>D238*(1-VLOOKUP(A238,FX!A:K,9,0))</f>
        <v>11.43783775242772</v>
      </c>
      <c r="F238">
        <v>11.483000000000001</v>
      </c>
      <c r="G238" s="25">
        <f si="106" t="shared"/>
        <v>1.1059147809121983E-2</v>
      </c>
      <c r="H238" s="25">
        <f>(+B238/(D238*(1-VLOOKUP(A238,FX!A:K,9,0)))-1)</f>
        <v>-5.0567033454765875E-3</v>
      </c>
      <c r="I238" s="25">
        <f si="104" t="shared"/>
        <v>-8.9697814160062395E-3</v>
      </c>
      <c r="J238">
        <v>10136.83</v>
      </c>
      <c r="K238">
        <v>10133.700000000001</v>
      </c>
      <c r="L238" s="25">
        <f si="93" t="shared"/>
        <v>-3.0877503124737693E-4</v>
      </c>
      <c r="M238">
        <f ref="M238" si="107" t="shared">WEEKDAY(A238,2)</f>
        <v>4</v>
      </c>
    </row>
    <row r="239" spans="1:14">
      <c r="A239" s="1">
        <v>42741</v>
      </c>
      <c r="B239">
        <v>11.32</v>
      </c>
      <c r="C239" s="25">
        <f si="101" t="shared"/>
        <v>-5.2724077328647478E-3</v>
      </c>
      <c r="D239" s="26">
        <f si="102" t="shared"/>
        <v>11.426036560190257</v>
      </c>
      <c r="E239" s="26">
        <f>D239*(1-VLOOKUP(A239,FX!A:K,9,0))</f>
        <v>11.45719712669584</v>
      </c>
      <c r="F239">
        <v>11.371</v>
      </c>
      <c r="G239" s="25">
        <f si="106" t="shared"/>
        <v>-9.2802573868615568E-3</v>
      </c>
      <c r="H239" s="25">
        <f>(+B239/(D239*(1-VLOOKUP(A239,FX!A:K,9,0)))-1)</f>
        <v>-1.1974754835645141E-2</v>
      </c>
      <c r="I239" s="25">
        <f si="104" t="shared"/>
        <v>-4.4850936593088253E-3</v>
      </c>
      <c r="J239">
        <v>10133.700000000001</v>
      </c>
      <c r="K239">
        <v>10083.43</v>
      </c>
      <c r="L239" s="25">
        <f si="93" t="shared"/>
        <v>-4.9606757650216826E-3</v>
      </c>
      <c r="M239">
        <f ref="M239:M241" si="108" t="shared">WEEKDAY(A239,2)</f>
        <v>5</v>
      </c>
    </row>
    <row r="240" spans="1:14">
      <c r="A240" s="1">
        <v>42744</v>
      </c>
      <c r="B240">
        <v>11.32</v>
      </c>
      <c r="C240" s="25">
        <f si="101" t="shared"/>
        <v>0</v>
      </c>
      <c r="D240" s="26">
        <f si="102" t="shared"/>
        <v>11.412544161064242</v>
      </c>
      <c r="E240" s="26">
        <f>D240*(1-VLOOKUP(A240,FX!A:K,9,0))</f>
        <v>11.287394946226284</v>
      </c>
      <c r="F240">
        <v>11.333</v>
      </c>
      <c r="G240" s="25">
        <f si="106" t="shared"/>
        <v>-8.1089860208357623E-3</v>
      </c>
      <c r="H240" s="25">
        <f>(+B240/(D240*(1-VLOOKUP(A240,FX!A:K,9,0)))-1)</f>
        <v>2.8886252256652423E-3</v>
      </c>
      <c r="I240" s="25">
        <f si="104" t="shared"/>
        <v>-1.1470925615458816E-3</v>
      </c>
      <c r="J240">
        <v>10083.43</v>
      </c>
      <c r="K240">
        <v>10120.27</v>
      </c>
      <c r="L240" s="25">
        <f si="93" t="shared"/>
        <v>3.6535186935398034E-3</v>
      </c>
      <c r="M240">
        <f si="108" t="shared"/>
        <v>1</v>
      </c>
    </row>
    <row r="241" spans="1:14">
      <c r="A241" s="1">
        <v>42745</v>
      </c>
      <c r="B241">
        <v>11.3</v>
      </c>
      <c r="C241" s="25">
        <f si="101" t="shared"/>
        <v>-1.7667844522968323E-3</v>
      </c>
      <c r="D241" s="26">
        <f ref="D241:D245" si="109" t="shared">+F240*(1+L241)</f>
        <v>11.305586517948631</v>
      </c>
      <c r="E241" s="26">
        <f>D241*(1-VLOOKUP(A241,FX!A:K,9,0))</f>
        <v>11.322180852291774</v>
      </c>
      <c r="F241">
        <v>11.307</v>
      </c>
      <c r="G241" s="25">
        <f si="106" t="shared"/>
        <v>-4.941378264419205E-4</v>
      </c>
      <c r="H241" s="25">
        <f>(+B241/(D241*(1-VLOOKUP(A241,FX!A:K,9,0)))-1)</f>
        <v>-1.9590618257333547E-3</v>
      </c>
      <c r="I241" s="25">
        <f si="104" t="shared"/>
        <v>-6.1908552224287927E-4</v>
      </c>
      <c r="J241">
        <v>10120.27</v>
      </c>
      <c r="K241">
        <v>10095.790000000001</v>
      </c>
      <c r="L241" s="25">
        <f si="93" t="shared"/>
        <v>-2.4189077959382299E-3</v>
      </c>
      <c r="M241">
        <f si="108" t="shared"/>
        <v>2</v>
      </c>
    </row>
    <row r="242" spans="1:14">
      <c r="A242" s="1">
        <v>42746</v>
      </c>
      <c r="B242">
        <v>11.32</v>
      </c>
      <c r="C242" s="25">
        <f ref="C242:C244" si="110" t="shared">B242/B241-1</f>
        <v>1.7699115044247371E-3</v>
      </c>
      <c r="D242" s="26">
        <f si="109" t="shared"/>
        <v>11.266882610474266</v>
      </c>
      <c r="E242" s="26">
        <f>D242*(1-VLOOKUP(A242,FX!A:K,9,0))</f>
        <v>11.228768215118114</v>
      </c>
      <c r="F242">
        <v>11.242000000000001</v>
      </c>
      <c r="G242" s="25">
        <f ref="G242:G247" si="111" t="shared">+B242/D242-1</f>
        <v>4.7144708400843616E-3</v>
      </c>
      <c r="H242" s="25">
        <f>(+B242/(D242*(1-VLOOKUP(A242,FX!A:K,9,0)))-1)</f>
        <v>8.1248257274608715E-3</v>
      </c>
      <c r="I242" s="25">
        <f si="104" t="shared"/>
        <v>6.9382672122397793E-3</v>
      </c>
      <c r="J242">
        <v>10095.790000000001</v>
      </c>
      <c r="K242">
        <v>10059.969999999999</v>
      </c>
      <c r="L242" s="25">
        <f si="93" t="shared"/>
        <v>-3.5480135779371036E-3</v>
      </c>
      <c r="M242">
        <f ref="M242" si="112" t="shared">WEEKDAY(A242,2)</f>
        <v>3</v>
      </c>
      <c r="N242" s="50" t="s">
        <v>150</v>
      </c>
    </row>
    <row r="243" spans="1:14">
      <c r="A243" s="1">
        <v>42747</v>
      </c>
      <c r="B243">
        <v>11.26</v>
      </c>
      <c r="C243" s="25">
        <f si="110" t="shared"/>
        <v>-5.300353356890497E-3</v>
      </c>
      <c r="D243" s="26">
        <f si="109" t="shared"/>
        <v>11.226377372894751</v>
      </c>
      <c r="E243" s="26">
        <f>D243*(1-VLOOKUP(A243,FX!A:K,9,0))</f>
        <v>11.240135439438436</v>
      </c>
      <c r="F243">
        <v>11.231999999999999</v>
      </c>
      <c r="G243" s="25">
        <f si="111" t="shared"/>
        <v>2.994966763403939E-3</v>
      </c>
      <c r="H243" s="25">
        <f>(+B243/(D243*(1-VLOOKUP(A243,FX!A:K,9,0)))-1)</f>
        <v>1.767288363080155E-3</v>
      </c>
      <c r="I243" s="25">
        <f si="104" t="shared"/>
        <v>2.4928774928776321E-3</v>
      </c>
      <c r="J243">
        <v>10059.969999999999</v>
      </c>
      <c r="K243">
        <v>10045.99</v>
      </c>
      <c r="L243" s="25">
        <f si="93" t="shared"/>
        <v>-1.3896661719666747E-3</v>
      </c>
      <c r="M243">
        <f ref="M243" si="113" t="shared">WEEKDAY(A243,2)</f>
        <v>4</v>
      </c>
    </row>
    <row r="244" spans="1:14">
      <c r="A244" s="1">
        <v>42748</v>
      </c>
      <c r="B244">
        <v>11.36</v>
      </c>
      <c r="C244" s="25">
        <f si="110" t="shared"/>
        <v>8.8809946714032417E-3</v>
      </c>
      <c r="D244" s="26">
        <f si="109" t="shared"/>
        <v>11.294745417823432</v>
      </c>
      <c r="E244" s="26">
        <f>D244*(1-VLOOKUP(A244,FX!A:K,9,0))</f>
        <v>11.342420575201057</v>
      </c>
      <c r="F244">
        <v>11.375999999999999</v>
      </c>
      <c r="G244" s="25">
        <f si="111" t="shared"/>
        <v>5.7774283317262309E-3</v>
      </c>
      <c r="H244" s="25">
        <f>(+B244/(D244*(1-VLOOKUP(A244,FX!A:K,9,0)))-1)</f>
        <v>1.5498829974069928E-3</v>
      </c>
      <c r="I244" s="25">
        <f si="104" t="shared"/>
        <v>-1.4064697609001975E-3</v>
      </c>
      <c r="J244">
        <v>10045.99</v>
      </c>
      <c r="K244">
        <v>10102.11</v>
      </c>
      <c r="L244" s="25">
        <f si="93" t="shared"/>
        <v>5.5863085669010104E-3</v>
      </c>
      <c r="M244">
        <f ref="M244" si="114" t="shared">WEEKDAY(A244,2)</f>
        <v>5</v>
      </c>
    </row>
    <row r="245" spans="1:14">
      <c r="A245" s="1">
        <v>42751</v>
      </c>
      <c r="B245">
        <v>11.36</v>
      </c>
      <c r="C245" s="25">
        <f ref="C245" si="115" t="shared">B245/B244-1</f>
        <v>0</v>
      </c>
      <c r="D245" s="26">
        <f si="109" t="shared"/>
        <v>11.492236184321888</v>
      </c>
      <c r="E245" s="26">
        <f>D245*(1-VLOOKUP(A245,FX!A:K,9,0))</f>
        <v>11.504552617184919</v>
      </c>
      <c r="F245">
        <v>11.46</v>
      </c>
      <c r="G245" s="25">
        <f si="111" t="shared"/>
        <v>-1.1506566885763236E-2</v>
      </c>
      <c r="H245" s="25">
        <f>(+B245/(D245*(1-VLOOKUP(A245,FX!A:K,9,0)))-1)</f>
        <v>-1.2564818641360609E-2</v>
      </c>
      <c r="I245" s="25">
        <f si="104" t="shared"/>
        <v>-8.7260034904015349E-3</v>
      </c>
      <c r="J245">
        <v>10102.11</v>
      </c>
      <c r="K245">
        <v>10205.33</v>
      </c>
      <c r="L245" s="25">
        <f si="93" t="shared"/>
        <v>1.021766739819685E-2</v>
      </c>
      <c r="M245">
        <f ref="M245" si="116" t="shared">WEEKDAY(A245,2)</f>
        <v>1</v>
      </c>
    </row>
    <row r="246" spans="1:14">
      <c r="A246" s="1">
        <v>42752</v>
      </c>
      <c r="B246">
        <v>11.42</v>
      </c>
      <c r="C246" s="25">
        <f ref="C246" si="117" t="shared">B246/B245-1</f>
        <v>5.2816901408450079E-3</v>
      </c>
      <c r="D246" s="26">
        <f ref="D246:D252" si="118" t="shared">+F245*(1+L246)</f>
        <v>11.437395165075506</v>
      </c>
      <c r="E246" s="26">
        <f>D246*(1-VLOOKUP(A246,FX!A:K,9,0))</f>
        <v>11.475586428087452</v>
      </c>
      <c r="F246">
        <v>11.477</v>
      </c>
      <c r="G246" s="25">
        <f si="111" t="shared"/>
        <v>-1.520902690205439E-3</v>
      </c>
      <c r="H246" s="25">
        <f>(+B246/(D246*(1-VLOOKUP(A246,FX!A:K,9,0)))-1)</f>
        <v>-4.8438856206424186E-3</v>
      </c>
      <c r="I246" s="25">
        <f si="104" t="shared"/>
        <v>-4.9664546484273764E-3</v>
      </c>
      <c r="J246">
        <v>10205.33</v>
      </c>
      <c r="K246">
        <v>10185.200000000001</v>
      </c>
      <c r="L246" s="25">
        <f si="93" t="shared"/>
        <v>-1.9724986845108816E-3</v>
      </c>
      <c r="M246">
        <f ref="M246" si="119" t="shared">WEEKDAY(A246,2)</f>
        <v>2</v>
      </c>
    </row>
    <row r="247" spans="1:14">
      <c r="A247" s="1">
        <v>42753</v>
      </c>
      <c r="B247">
        <v>11.56</v>
      </c>
      <c r="C247" s="25">
        <f ref="C247" si="120" t="shared">B247/B246-1</f>
        <v>1.2259194395796813E-2</v>
      </c>
      <c r="D247" s="26">
        <f si="118" t="shared"/>
        <v>11.551359583513333</v>
      </c>
      <c r="E247" s="26">
        <f>D247*(1-VLOOKUP(A247,FX!A:K,9,0))</f>
        <v>11.565698565304107</v>
      </c>
      <c r="F247">
        <v>11.58</v>
      </c>
      <c r="G247" s="25">
        <f si="111" t="shared"/>
        <v>7.4799995829044619E-4</v>
      </c>
      <c r="H247" s="25">
        <f>(+B247/(D247*(1-VLOOKUP(A247,FX!A:K,9,0)))-1)</f>
        <v>-4.9271259076399954E-4</v>
      </c>
      <c r="I247" s="25">
        <f si="104" t="shared"/>
        <v>-1.7271157167529916E-3</v>
      </c>
      <c r="J247">
        <v>10185.200000000001</v>
      </c>
      <c r="K247">
        <v>10251.19</v>
      </c>
      <c r="L247" s="25">
        <f ref="L247:L250" si="121" t="shared">+K247/J247-1</f>
        <v>6.4790087578054933E-3</v>
      </c>
      <c r="M247">
        <f ref="M247" si="122" t="shared">WEEKDAY(A247,2)</f>
        <v>3</v>
      </c>
    </row>
    <row r="248" spans="1:14">
      <c r="A248" s="1">
        <v>42754</v>
      </c>
      <c r="B248">
        <v>11.5</v>
      </c>
      <c r="C248" s="25">
        <f ref="C248" si="123" t="shared">B248/B247-1</f>
        <v>-5.1903114186852006E-3</v>
      </c>
      <c r="D248" s="26">
        <f si="118" t="shared"/>
        <v>11.545354402757143</v>
      </c>
      <c r="E248" s="26">
        <f>D248*(1-VLOOKUP(A248,FX!A:K,9,0))</f>
        <v>11.531234125594462</v>
      </c>
      <c r="F248">
        <v>11.513999999999999</v>
      </c>
      <c r="G248" s="25">
        <f ref="G248" si="124" t="shared">+B248/D248-1</f>
        <v>-3.9283681708646156E-3</v>
      </c>
      <c r="H248" s="25">
        <f>(+B248/(D248*(1-VLOOKUP(A248,FX!A:K,9,0)))-1)</f>
        <v>-2.7086541869040248E-3</v>
      </c>
      <c r="I248" s="25">
        <f si="104" t="shared"/>
        <v>-1.2159110647906868E-3</v>
      </c>
      <c r="J248">
        <v>10251.19</v>
      </c>
      <c r="K248">
        <v>10220.52</v>
      </c>
      <c r="L248" s="25">
        <f si="121" t="shared"/>
        <v>-2.991847775721701E-3</v>
      </c>
      <c r="M248">
        <f ref="M248" si="125" t="shared">WEEKDAY(A248,2)</f>
        <v>4</v>
      </c>
    </row>
    <row ht="43.2" r="249" spans="1:14">
      <c r="A249" s="1">
        <v>42755</v>
      </c>
      <c r="B249">
        <v>11.56</v>
      </c>
      <c r="C249" s="25">
        <f ref="C249" si="126" t="shared">B249/B248-1</f>
        <v>5.2173913043478404E-3</v>
      </c>
      <c r="D249" s="26">
        <f si="118" t="shared"/>
        <v>11.573358296838125</v>
      </c>
      <c r="E249" s="26">
        <f>D249*(1-VLOOKUP(A249,FX!A:K,9,0))</f>
        <v>11.559813292530748</v>
      </c>
      <c r="F249">
        <v>11.568</v>
      </c>
      <c r="G249" s="25">
        <f ref="G249" si="127" t="shared">+B249/D249-1</f>
        <v>-1.15422822792699E-3</v>
      </c>
      <c r="H249" s="25">
        <f>(+B249/(D249*(1-VLOOKUP(A249,FX!A:K,9,0)))-1)</f>
        <v>1.6151426024624271E-5</v>
      </c>
      <c r="I249" s="25">
        <f si="104" t="shared"/>
        <v>-6.9156293222671916E-4</v>
      </c>
      <c r="J249">
        <v>10220.52</v>
      </c>
      <c r="K249">
        <v>10273.209999999999</v>
      </c>
      <c r="L249" s="25">
        <f si="121" t="shared"/>
        <v>5.1553149937575427E-3</v>
      </c>
      <c r="M249">
        <f ref="M249" si="128" t="shared">WEEKDAY(A249,2)</f>
        <v>5</v>
      </c>
      <c r="N249" s="50" t="s">
        <v>167</v>
      </c>
    </row>
    <row r="250" spans="1:14">
      <c r="A250" s="1">
        <v>42758</v>
      </c>
      <c r="B250">
        <v>11.58</v>
      </c>
      <c r="C250" s="25">
        <f ref="C250" si="129" t="shared">B250/B249-1</f>
        <v>1.7301038062282892E-3</v>
      </c>
      <c r="D250" s="26">
        <f si="118" t="shared"/>
        <v>11.566333467338836</v>
      </c>
      <c r="E250" s="26">
        <f>D250*(1-VLOOKUP(A250,FX!A:K,9,0))</f>
        <v>11.603258500836121</v>
      </c>
      <c r="F250">
        <v>11.593999999999999</v>
      </c>
      <c r="G250" s="25">
        <f ref="G250" si="130" t="shared">+B250/D250-1</f>
        <v>1.1815786480440238E-3</v>
      </c>
      <c r="H250" s="25">
        <f>(+B250/(D250*(1-VLOOKUP(A250,FX!A:K,9,0)))-1)</f>
        <v>-2.0044801065532969E-3</v>
      </c>
      <c r="I250" s="25">
        <f si="104" t="shared"/>
        <v>-1.2075211316197043E-3</v>
      </c>
      <c r="J250">
        <v>10273.209999999999</v>
      </c>
      <c r="K250">
        <v>10271.73</v>
      </c>
      <c r="L250" s="25">
        <f si="121" t="shared"/>
        <v>-1.4406402672573204E-4</v>
      </c>
      <c r="M250">
        <f ref="M250" si="131" t="shared">WEEKDAY(A250,2)</f>
        <v>1</v>
      </c>
    </row>
    <row r="251" spans="1:14">
      <c r="A251" s="1">
        <v>42759</v>
      </c>
      <c r="B251">
        <v>11.6</v>
      </c>
      <c r="C251" s="25">
        <f ref="C251:C252" si="132" t="shared">B251/B250-1</f>
        <v>1.7271157167528806E-3</v>
      </c>
      <c r="D251" s="26">
        <f si="118" t="shared"/>
        <v>11.637173885995836</v>
      </c>
      <c r="E251" s="26">
        <f>D251*(1-VLOOKUP(A251,FX!A:K,9,0))</f>
        <v>11.641527310812418</v>
      </c>
      <c r="F251">
        <v>11.641</v>
      </c>
      <c r="G251" s="25">
        <f ref="G251" si="133" t="shared">+B251/D251-1</f>
        <v>-3.1944083984661864E-3</v>
      </c>
      <c r="H251" s="25">
        <f>(+B251/(D251*(1-VLOOKUP(A251,FX!A:K,9,0)))-1)</f>
        <v>-3.5671703294333224E-3</v>
      </c>
      <c r="I251" s="25">
        <f si="104" t="shared"/>
        <v>-3.5220341895026985E-3</v>
      </c>
      <c r="J251">
        <v>10271.73</v>
      </c>
      <c r="K251">
        <v>10309.98</v>
      </c>
      <c r="L251" s="25">
        <f ref="L251:L252" si="134" t="shared">+K251/J251-1</f>
        <v>3.7238128338654697E-3</v>
      </c>
      <c r="M251">
        <f ref="M251:M252" si="135" t="shared">WEEKDAY(A251,2)</f>
        <v>2</v>
      </c>
    </row>
    <row r="252" spans="1:14">
      <c r="A252" s="1">
        <v>42760</v>
      </c>
      <c r="B252">
        <v>11.64</v>
      </c>
      <c r="C252" s="25">
        <f si="132" t="shared"/>
        <v>3.4482758620690834E-3</v>
      </c>
      <c r="D252" s="26">
        <f si="118" t="shared"/>
        <v>11.708204969367381</v>
      </c>
      <c r="E252" s="26">
        <f>D252*(1-VLOOKUP(A252,FX!A:K,9,0))</f>
        <v>11.686492827153671</v>
      </c>
      <c r="F252">
        <v>11.643000000000001</v>
      </c>
      <c r="G252" s="25">
        <f ref="G252" si="136" t="shared">+B252/D252-1</f>
        <v>-5.8253993285758421E-3</v>
      </c>
      <c r="H252" s="25">
        <f>(+B252/(D252*(1-VLOOKUP(A252,FX!A:K,9,0)))-1)</f>
        <v>-3.9783387403998782E-3</v>
      </c>
      <c r="I252" s="25">
        <f si="104" t="shared"/>
        <v>-2.5766555011597081E-4</v>
      </c>
      <c r="J252">
        <v>10271.73</v>
      </c>
      <c r="K252">
        <v>10331.030000000001</v>
      </c>
      <c r="L252" s="25">
        <f si="134" t="shared"/>
        <v>5.7731268247900314E-3</v>
      </c>
      <c r="M252">
        <f si="135" t="shared"/>
        <v>3</v>
      </c>
    </row>
    <row r="253" spans="1:14">
      <c r="A253" s="1">
        <v>42761</v>
      </c>
      <c r="B253">
        <v>11.72</v>
      </c>
      <c r="C253" s="25">
        <f ref="C253" si="137" t="shared">B253/B252-1</f>
        <v>6.8728522336769515E-3</v>
      </c>
      <c r="D253" s="26">
        <f ref="D253" si="138" t="shared">+F252*(1+L253)</f>
        <v>11.677497260195739</v>
      </c>
      <c r="E253" s="26">
        <f>D253*(1-VLOOKUP(A253,FX!A:K,9,0))</f>
        <v>11.681987626681538</v>
      </c>
      <c r="F253">
        <v>11.685</v>
      </c>
      <c r="G253" s="25">
        <f ref="G253" si="139" t="shared">+B253/D253-1</f>
        <v>3.6397131043770514E-3</v>
      </c>
      <c r="H253" s="25">
        <f>(+B253/(D253*(1-VLOOKUP(A253,FX!A:K,9,0)))-1)</f>
        <v>3.2539302842302664E-3</v>
      </c>
      <c r="I253" s="25">
        <f si="104" t="shared"/>
        <v>2.995293110825914E-3</v>
      </c>
      <c r="J253">
        <v>10331.030000000001</v>
      </c>
      <c r="K253">
        <v>10361.64</v>
      </c>
      <c r="L253" s="25">
        <f ref="L253" si="140" t="shared">+K253/J253-1</f>
        <v>2.9629185086093024E-3</v>
      </c>
      <c r="M253">
        <f ref="M253" si="141" t="shared">WEEKDAY(A253,2)</f>
        <v>4</v>
      </c>
    </row>
    <row r="254" spans="1:14">
      <c r="A254" s="1">
        <v>42762</v>
      </c>
      <c r="B254">
        <v>11.7</v>
      </c>
      <c r="C254" s="25">
        <f ref="C254:C255" si="142" t="shared">B254/B253-1</f>
        <v>-1.7064846416383617E-3</v>
      </c>
      <c r="D254" s="26">
        <f ref="D254:D255" si="143" t="shared">+F253*(1+L254)</f>
        <v>11.685</v>
      </c>
      <c r="E254" s="26">
        <f>D254*(1-VLOOKUP(A254,FX!A:K,9,0))</f>
        <v>11.616675581199519</v>
      </c>
      <c r="F254">
        <v>11.685</v>
      </c>
      <c r="G254" s="25">
        <f ref="G254:G259" si="144" t="shared">+B254/D254-1</f>
        <v>1.2836970474967568E-3</v>
      </c>
      <c r="H254" s="25">
        <f>(+B254/(D254*(1-VLOOKUP(A254,FX!A:K,9,0)))-1)</f>
        <v>7.1728282517704578E-3</v>
      </c>
      <c r="I254" s="25">
        <f si="104" t="shared"/>
        <v>1.2836970474967568E-3</v>
      </c>
      <c r="J254">
        <v>10361.64</v>
      </c>
      <c r="K254">
        <v>10361.64</v>
      </c>
      <c r="L254" s="25">
        <f ref="L254:L255" si="145" t="shared">+K254/J254-1</f>
        <v>0</v>
      </c>
      <c r="M254">
        <f ref="M254:M255" si="146" t="shared">WEEKDAY(A254,2)</f>
        <v>5</v>
      </c>
    </row>
    <row r="255" spans="1:14">
      <c r="A255" s="1">
        <v>42767</v>
      </c>
      <c r="B255">
        <v>11.72</v>
      </c>
      <c r="C255" s="25">
        <f si="142" t="shared"/>
        <v>1.7094017094019254E-3</v>
      </c>
      <c r="D255" s="26">
        <f si="143" t="shared"/>
        <v>11.685</v>
      </c>
      <c r="E255" s="26">
        <f>D255*(1-VLOOKUP(A255,FX!A:K,9,0))</f>
        <v>11.718122319080436</v>
      </c>
      <c r="F255">
        <v>11.685</v>
      </c>
      <c r="G255" s="25">
        <f si="144" t="shared"/>
        <v>2.995293110825914E-3</v>
      </c>
      <c r="H255" s="25">
        <f>(+B255/(D255*(1-VLOOKUP(A255,FX!A:K,9,0)))-1)</f>
        <v>1.6023735445291898E-4</v>
      </c>
      <c r="I255" s="25">
        <f si="104" t="shared"/>
        <v>2.995293110825914E-3</v>
      </c>
      <c r="J255">
        <v>10361.64</v>
      </c>
      <c r="K255">
        <v>10361.64</v>
      </c>
      <c r="L255" s="25">
        <f si="145" t="shared"/>
        <v>0</v>
      </c>
      <c r="M255">
        <f si="146" t="shared"/>
        <v>3</v>
      </c>
    </row>
    <row ht="28.8" r="256" spans="1:14">
      <c r="A256" s="1">
        <v>42768</v>
      </c>
      <c r="B256">
        <v>11.74</v>
      </c>
      <c r="C256" s="25">
        <f ref="C256" si="147" t="shared">B256/B255-1</f>
        <v>1.7064846416381396E-3</v>
      </c>
      <c r="D256" s="26">
        <f ref="D256" si="148" t="shared">+F255*(1+L256)</f>
        <v>11.685</v>
      </c>
      <c r="E256" s="26">
        <f>D256*(1-VLOOKUP(A256,FX!A:K,9,0))</f>
        <v>11.719245295088351</v>
      </c>
      <c r="F256">
        <v>11.685</v>
      </c>
      <c r="G256" s="25">
        <f si="144" t="shared"/>
        <v>4.7068891741548491E-3</v>
      </c>
      <c r="H256" s="25">
        <f>(+B256/(D256*(1-VLOOKUP(A256,FX!A:K,9,0)))-1)</f>
        <v>1.7709933011085255E-3</v>
      </c>
      <c r="I256" s="25">
        <f ref="I256:I261" si="149" t="shared">+B256/F256-1</f>
        <v>4.7068891741548491E-3</v>
      </c>
      <c r="J256">
        <v>10361.64</v>
      </c>
      <c r="K256">
        <v>10361.64</v>
      </c>
      <c r="L256" s="25">
        <f ref="L256:L277" si="150" t="shared">+K256/J256-1</f>
        <v>0</v>
      </c>
      <c r="M256">
        <f ref="M256:M274" si="151" t="shared">WEEKDAY(A256,2)</f>
        <v>4</v>
      </c>
      <c r="N256" s="50" t="s">
        <v>188</v>
      </c>
    </row>
    <row r="257" spans="1:14">
      <c r="A257" s="1">
        <v>42769</v>
      </c>
      <c r="B257">
        <v>11.66</v>
      </c>
      <c r="C257" s="25">
        <f ref="C257" si="152" t="shared">B257/B256-1</f>
        <v>-6.8143100511073307E-3</v>
      </c>
      <c r="D257" s="26">
        <f ref="D257" si="153" t="shared">+F256*(1+L257)</f>
        <v>11.563375696318346</v>
      </c>
      <c r="E257" s="26">
        <f>D257*(1-VLOOKUP(A257,FX!A:K,9,0))</f>
        <v>11.551842340310666</v>
      </c>
      <c r="F257">
        <v>11.577999999999999</v>
      </c>
      <c r="G257" s="25">
        <f si="144" t="shared"/>
        <v>8.3560636806445654E-3</v>
      </c>
      <c r="H257" s="25">
        <f>(+B257/(D257*(1-VLOOKUP(A257,FX!A:K,9,0)))-1)</f>
        <v>9.3628060791579593E-3</v>
      </c>
      <c r="I257" s="25">
        <f si="149" t="shared"/>
        <v>7.0823976507168318E-3</v>
      </c>
      <c r="J257">
        <v>10361.64</v>
      </c>
      <c r="K257">
        <v>10253.790000000001</v>
      </c>
      <c r="L257" s="25">
        <f si="150" t="shared"/>
        <v>-1.0408583969332863E-2</v>
      </c>
      <c r="M257">
        <f si="151" t="shared"/>
        <v>5</v>
      </c>
      <c r="N257" s="50" t="s">
        <v>198</v>
      </c>
    </row>
    <row r="258" spans="1:14">
      <c r="A258" s="1">
        <v>42772</v>
      </c>
      <c r="B258">
        <v>11.68</v>
      </c>
      <c r="C258" s="25">
        <f ref="C258" si="154" t="shared">B258/B257-1</f>
        <v>1.7152658662091813E-3</v>
      </c>
      <c r="D258" s="26">
        <f ref="D258" si="155" t="shared">+F257*(1+L258)</f>
        <v>11.598031005121033</v>
      </c>
      <c r="E258" s="26">
        <f>D258*(1-VLOOKUP(A258,FX!A:K,9,0))</f>
        <v>11.626802015594441</v>
      </c>
      <c r="F258">
        <v>11.616</v>
      </c>
      <c r="G258" s="25">
        <f si="144" t="shared"/>
        <v>7.0674923047517879E-3</v>
      </c>
      <c r="H258" s="25">
        <f>(+B258/(D258*(1-VLOOKUP(A258,FX!A:K,9,0)))-1)</f>
        <v>4.5754614496924528E-3</v>
      </c>
      <c r="I258" s="25">
        <f si="149" t="shared"/>
        <v>5.5096418732782926E-3</v>
      </c>
      <c r="J258">
        <v>10253.790000000001</v>
      </c>
      <c r="K258">
        <v>10271.530000000001</v>
      </c>
      <c r="L258" s="25">
        <f si="150" t="shared"/>
        <v>1.7300919952525362E-3</v>
      </c>
      <c r="M258">
        <f si="151" t="shared"/>
        <v>1</v>
      </c>
      <c r="N258" s="50" t="s">
        <v>201</v>
      </c>
    </row>
    <row r="259" spans="1:14">
      <c r="A259" s="1">
        <v>42773</v>
      </c>
      <c r="B259">
        <v>11.58</v>
      </c>
      <c r="C259" s="25">
        <f ref="C259" si="156" t="shared">B259/B258-1</f>
        <v>-8.5616438356164171E-3</v>
      </c>
      <c r="D259" s="26">
        <f ref="D259" si="157" t="shared">+F258*(1+L259)</f>
        <v>11.583961805105957</v>
      </c>
      <c r="E259" s="26">
        <f>D259*(1-VLOOKUP(A259,FX!A:K,9,0))</f>
        <v>11.561850781395014</v>
      </c>
      <c r="F259">
        <v>11.5595</v>
      </c>
      <c r="G259" s="25">
        <f si="144" t="shared"/>
        <v>-3.4200778391824116E-4</v>
      </c>
      <c r="H259" s="25">
        <f>(+B259/(D259*(1-VLOOKUP(A259,FX!A:K,9,0)))-1)</f>
        <v>1.5697502889582271E-3</v>
      </c>
      <c r="I259" s="25">
        <f si="149" t="shared"/>
        <v>1.773433106968314E-3</v>
      </c>
      <c r="J259">
        <v>10271.530000000001</v>
      </c>
      <c r="K259">
        <v>10243.200000000001</v>
      </c>
      <c r="L259" s="25">
        <f si="150" t="shared"/>
        <v>-2.758109064569747E-3</v>
      </c>
      <c r="M259">
        <f si="151" t="shared"/>
        <v>2</v>
      </c>
    </row>
    <row r="260" spans="1:14">
      <c r="A260" s="1">
        <v>42774</v>
      </c>
      <c r="B260">
        <v>11.58</v>
      </c>
      <c r="C260" s="25">
        <f ref="C260" si="158" t="shared">B260/B259-1</f>
        <v>0</v>
      </c>
      <c r="D260" s="26">
        <f ref="D260" si="159" t="shared">+F259*(1+L260)</f>
        <v>11.601852783798032</v>
      </c>
      <c r="E260" s="26">
        <f>D260*(1-VLOOKUP(A260,FX!A:K,9,0))</f>
        <v>11.557519307553179</v>
      </c>
      <c r="F260">
        <v>11.5585</v>
      </c>
      <c r="G260" s="25">
        <f ref="G260" si="160" t="shared">+B260/D260-1</f>
        <v>-1.8835598249056229E-3</v>
      </c>
      <c r="H260" s="25">
        <f>(+B260/(D260*(1-VLOOKUP(A260,FX!A:K,9,0)))-1)</f>
        <v>1.945113985847291E-3</v>
      </c>
      <c r="I260" s="25">
        <f si="149" t="shared"/>
        <v>1.8601029545355363E-3</v>
      </c>
      <c r="J260">
        <v>10243.200000000001</v>
      </c>
      <c r="K260">
        <v>10280.73</v>
      </c>
      <c r="L260" s="25">
        <f si="150" t="shared"/>
        <v>3.6638940955950883E-3</v>
      </c>
      <c r="M260">
        <f si="151" t="shared"/>
        <v>3</v>
      </c>
      <c r="N260" s="50" t="s">
        <v>205</v>
      </c>
    </row>
    <row r="261" spans="1:14">
      <c r="A261" s="1">
        <v>42775</v>
      </c>
      <c r="B261">
        <v>11.6</v>
      </c>
      <c r="C261" s="25">
        <f ref="C261" si="161" t="shared">B261/B260-1</f>
        <v>1.7271157167528806E-3</v>
      </c>
      <c r="D261" s="26">
        <f ref="D261" si="162" t="shared">+F260*(1+L261)</f>
        <v>11.602605813011333</v>
      </c>
      <c r="E261" s="26">
        <f>D261*(1-VLOOKUP(A261,FX!A:K,9,0))</f>
        <v>11.590404850597423</v>
      </c>
      <c r="F261">
        <v>11.591200000000001</v>
      </c>
      <c r="G261" s="25">
        <f ref="G261" si="163" t="shared">+B261/D261-1</f>
        <v>-2.2458860133056646E-4</v>
      </c>
      <c r="H261" s="25">
        <f>(+B261/(D261*(1-VLOOKUP(A261,FX!A:K,9,0)))-1)</f>
        <v>8.2785282535513538E-4</v>
      </c>
      <c r="I261" s="25">
        <f si="149" t="shared"/>
        <v>7.5919663192758335E-4</v>
      </c>
      <c r="J261">
        <v>10280.73</v>
      </c>
      <c r="K261">
        <v>10319.959999999999</v>
      </c>
      <c r="L261" s="25">
        <f si="150" t="shared"/>
        <v>3.8158768881197958E-3</v>
      </c>
      <c r="M261">
        <f si="151" t="shared"/>
        <v>4</v>
      </c>
    </row>
    <row ht="28.8" r="262" spans="1:14">
      <c r="A262" s="1">
        <v>42776</v>
      </c>
      <c r="B262">
        <v>11.68</v>
      </c>
      <c r="C262" s="25">
        <f ref="C262" si="164" t="shared">B262/B261-1</f>
        <v>6.8965517241379448E-3</v>
      </c>
      <c r="D262" s="26">
        <f ref="D262" si="165" t="shared">+F261*(1+L262)</f>
        <v>11.66261195275951</v>
      </c>
      <c r="E262" s="26">
        <f>D262*(1-VLOOKUP(A262,FX!A:K,9,0))</f>
        <v>11.635234717241305</v>
      </c>
      <c r="F262">
        <v>11.645099999999999</v>
      </c>
      <c r="G262" s="25">
        <f ref="G262" si="166" t="shared">+B262/D262-1</f>
        <v>1.4909222145880197E-3</v>
      </c>
      <c r="H262" s="25">
        <f>(+B262/(D262*(1-VLOOKUP(A262,FX!A:K,9,0)))-1)</f>
        <v>3.8473897473130236E-3</v>
      </c>
      <c r="I262" s="25">
        <f ref="I262:I263" si="167" t="shared">+B262/F262-1</f>
        <v>2.9969686821067487E-3</v>
      </c>
      <c r="J262">
        <v>10319.959999999999</v>
      </c>
      <c r="K262">
        <v>10383.540000000001</v>
      </c>
      <c r="L262" s="25">
        <f si="150" t="shared"/>
        <v>6.1608765925451614E-3</v>
      </c>
      <c r="M262">
        <f si="151" t="shared"/>
        <v>5</v>
      </c>
      <c r="N262" s="50" t="s">
        <v>221</v>
      </c>
    </row>
    <row r="263" spans="1:14">
      <c r="A263" s="1">
        <v>42779</v>
      </c>
      <c r="B263">
        <v>11.74</v>
      </c>
      <c r="C263" s="25">
        <f ref="C263" si="168" t="shared">B263/B262-1</f>
        <v>5.1369863013699391E-3</v>
      </c>
      <c r="D263" s="26">
        <f ref="D263" si="169" t="shared">+F262*(1+L263)</f>
        <v>11.721350522365205</v>
      </c>
      <c r="E263" s="26">
        <f>D263*(1-VLOOKUP(A263,FX!A:K,9,0))</f>
        <v>11.697647075414993</v>
      </c>
      <c r="F263">
        <v>11.694800000000001</v>
      </c>
      <c r="G263" s="25">
        <f ref="G263" si="170" t="shared">+B263/D263-1</f>
        <v>1.5910690154015139E-3</v>
      </c>
      <c r="H263" s="25">
        <f>(+B263/(D263*(1-VLOOKUP(A263,FX!A:K,9,0)))-1)</f>
        <v>3.6206362110222656E-3</v>
      </c>
      <c r="I263" s="25">
        <f si="167" t="shared"/>
        <v>3.864965625748118E-3</v>
      </c>
      <c r="J263">
        <v>10383.540000000001</v>
      </c>
      <c r="K263">
        <v>10451.530000000001</v>
      </c>
      <c r="L263" s="25">
        <f si="150" t="shared"/>
        <v>6.5478632528019887E-3</v>
      </c>
      <c r="M263">
        <f si="151" t="shared"/>
        <v>1</v>
      </c>
    </row>
    <row r="264" spans="1:14">
      <c r="A264" s="1">
        <v>42780</v>
      </c>
      <c r="B264">
        <v>11.72</v>
      </c>
      <c r="C264" s="25">
        <f ref="C264:C265" si="171" t="shared">B264/B263-1</f>
        <v>-1.7035775127768327E-3</v>
      </c>
      <c r="D264" s="26">
        <f ref="D264" si="172" t="shared">+F263*(1+L264)</f>
        <v>11.663357342322129</v>
      </c>
      <c r="E264" s="26">
        <f>D264*(1-VLOOKUP(A264,FX!A:K,9,0))</f>
        <v>11.693059945560385</v>
      </c>
      <c r="F264">
        <v>11.694100000000001</v>
      </c>
      <c r="G264" s="25">
        <f ref="G264" si="173" t="shared">+B264/D264-1</f>
        <v>4.8564625103559855E-3</v>
      </c>
      <c r="H264" s="25">
        <f>(+B264/(D264*(1-VLOOKUP(A264,FX!A:K,9,0)))-1)</f>
        <v>2.3039353740630375E-3</v>
      </c>
      <c r="I264" s="25">
        <f ref="I264:I277" si="174" t="shared">+B264/F264-1</f>
        <v>2.2147920746360406E-3</v>
      </c>
      <c r="J264">
        <v>10451.530000000001</v>
      </c>
      <c r="K264">
        <v>10423.43</v>
      </c>
      <c r="L264" s="25">
        <f si="150" t="shared"/>
        <v>-2.68860157316686E-3</v>
      </c>
      <c r="M264">
        <f si="151" t="shared"/>
        <v>2</v>
      </c>
      <c r="N264" s="50" t="s">
        <v>227</v>
      </c>
    </row>
    <row r="265" spans="1:14">
      <c r="A265" s="1">
        <v>42781</v>
      </c>
      <c r="B265">
        <v>11.74</v>
      </c>
      <c r="C265" s="25">
        <f si="171" t="shared"/>
        <v>1.7064846416381396E-3</v>
      </c>
      <c r="D265" s="26">
        <f ref="D265" si="175" t="shared">+F264*(1+L265)</f>
        <v>11.716818579680586</v>
      </c>
      <c r="E265" s="26">
        <f>D265*(1-VLOOKUP(A265,FX!A:K,9,0))</f>
        <v>11.735442337350198</v>
      </c>
      <c r="F265">
        <v>11.7334</v>
      </c>
      <c r="G265" s="25">
        <f ref="G265" si="176" t="shared">+B265/D265-1</f>
        <v>1.9784739485184666E-3</v>
      </c>
      <c r="H265" s="25">
        <f>(+B265/(D265*(1-VLOOKUP(A265,FX!A:K,9,0)))-1)</f>
        <v>3.8836735069591732E-4</v>
      </c>
      <c r="I265" s="25">
        <f si="174" t="shared"/>
        <v>5.6249680399544921E-4</v>
      </c>
      <c r="J265">
        <v>10423.43</v>
      </c>
      <c r="K265">
        <v>10443.68</v>
      </c>
      <c r="L265" s="25">
        <f si="150" t="shared"/>
        <v>1.9427386186696705E-3</v>
      </c>
      <c r="M265">
        <f si="151" t="shared"/>
        <v>3</v>
      </c>
    </row>
    <row r="266" spans="1:14">
      <c r="A266" s="1">
        <v>42782</v>
      </c>
      <c r="B266">
        <v>11.78</v>
      </c>
      <c r="C266" s="25">
        <f ref="C266" si="177" t="shared">B266/B265-1</f>
        <v>3.4071550255536653E-3</v>
      </c>
      <c r="D266" s="26">
        <f ref="D266" si="178" t="shared">+F265*(1+L266)</f>
        <v>11.764869035244281</v>
      </c>
      <c r="E266" s="26">
        <f>D266*(1-VLOOKUP(A266,FX!A:K,9,0))</f>
        <v>11.774402095322209</v>
      </c>
      <c r="F266">
        <v>11.7644</v>
      </c>
      <c r="G266" s="25">
        <f ref="G266" si="179" t="shared">+B266/D266-1</f>
        <v>1.2861141684101796E-3</v>
      </c>
      <c r="H266" s="25">
        <f>(+B266/(D266*(1-VLOOKUP(A266,FX!A:K,9,0)))-1)</f>
        <v>4.7543005856875986E-4</v>
      </c>
      <c r="I266" s="25">
        <f si="174" t="shared"/>
        <v>1.3260344768963872E-3</v>
      </c>
      <c r="J266">
        <v>10443.68</v>
      </c>
      <c r="K266">
        <v>10471.69</v>
      </c>
      <c r="L266" s="25">
        <f si="150" t="shared"/>
        <v>2.6820048105649086E-3</v>
      </c>
      <c r="M266">
        <f si="151" t="shared"/>
        <v>4</v>
      </c>
    </row>
    <row r="267" spans="1:14">
      <c r="A267" s="1">
        <v>42783</v>
      </c>
      <c r="B267">
        <v>11.72</v>
      </c>
      <c r="C267" s="25">
        <f ref="C267" si="180" t="shared">B267/B266-1</f>
        <v>-5.0933786078097842E-3</v>
      </c>
      <c r="D267" s="26">
        <f ref="D267" si="181" t="shared">+F266*(1+L267)</f>
        <v>11.699925314825018</v>
      </c>
      <c r="E267" s="26">
        <f>D267*(1-VLOOKUP(A267,FX!A:K,9,0))</f>
        <v>11.690487566018907</v>
      </c>
      <c r="F267">
        <v>11.695600000000001</v>
      </c>
      <c r="G267" s="25">
        <f ref="G267" si="182" t="shared">+B267/D267-1</f>
        <v>1.715796010214321E-3</v>
      </c>
      <c r="H267" s="25">
        <f>(+B267/(D267*(1-VLOOKUP(A267,FX!A:K,9,0)))-1)</f>
        <v>2.5244827313171125E-3</v>
      </c>
      <c r="I267" s="25">
        <f si="174" t="shared"/>
        <v>2.086254659872111E-3</v>
      </c>
      <c r="J267">
        <v>10471.69</v>
      </c>
      <c r="K267">
        <v>10414.299999999999</v>
      </c>
      <c r="L267" s="25">
        <f si="150" t="shared"/>
        <v>-5.4804907326325702E-3</v>
      </c>
      <c r="M267">
        <f si="151" t="shared"/>
        <v>5</v>
      </c>
    </row>
    <row r="268" spans="1:14">
      <c r="A268" s="1">
        <v>42786</v>
      </c>
      <c r="B268">
        <v>11.92</v>
      </c>
      <c r="C268" s="25">
        <f ref="C268" si="183" t="shared">B268/B267-1</f>
        <v>1.7064846416382284E-2</v>
      </c>
      <c r="D268" s="26">
        <f ref="D268" si="184" t="shared">+F267*(1+L268)</f>
        <v>11.874925870005667</v>
      </c>
      <c r="E268" s="26">
        <f>D268*(1-VLOOKUP(A268,FX!A:K,9,0))</f>
        <v>11.881773355222851</v>
      </c>
      <c r="F268">
        <v>11.877700000000001</v>
      </c>
      <c r="G268" s="25">
        <f ref="G268" si="185" t="shared">+B268/D268-1</f>
        <v>3.7957399050534413E-3</v>
      </c>
      <c r="H268" s="25">
        <f>(+B268/(D268*(1-VLOOKUP(A268,FX!A:K,9,0)))-1)</f>
        <v>3.2172507953407425E-3</v>
      </c>
      <c r="I268" s="25">
        <f si="174" t="shared"/>
        <v>3.5612955370145638E-3</v>
      </c>
      <c r="J268">
        <v>10414.299999999999</v>
      </c>
      <c r="K268">
        <v>10573.98</v>
      </c>
      <c r="L268" s="25">
        <f si="150" t="shared"/>
        <v>1.5332763603890909E-2</v>
      </c>
      <c r="M268">
        <f si="151" t="shared"/>
        <v>1</v>
      </c>
    </row>
    <row r="269" spans="1:14">
      <c r="A269" s="1">
        <v>42787</v>
      </c>
      <c r="B269">
        <v>11.88</v>
      </c>
      <c r="C269" s="25">
        <f ref="C269" si="186" t="shared">B269/B268-1</f>
        <v>-3.3557046979865168E-3</v>
      </c>
      <c r="D269" s="26">
        <f ref="D269" si="187" t="shared">+F268*(1+L269)</f>
        <v>11.88455210015529</v>
      </c>
      <c r="E269" s="26">
        <f>D269*(1-VLOOKUP(A269,FX!A:K,9,0))</f>
        <v>11.856557641830811</v>
      </c>
      <c r="F269">
        <v>11.8622</v>
      </c>
      <c r="G269" s="25">
        <f ref="G269" si="188" t="shared">+B269/D269-1</f>
        <v>-3.8302664811651344E-4</v>
      </c>
      <c r="H269" s="25">
        <f>(+B269/(D269*(1-VLOOKUP(A269,FX!A:K,9,0)))-1)</f>
        <v>1.9771639355492532E-3</v>
      </c>
      <c r="I269" s="25">
        <f si="174" t="shared"/>
        <v>1.5005648193422427E-3</v>
      </c>
      <c r="J269">
        <v>10573.98</v>
      </c>
      <c r="K269">
        <v>10580.08</v>
      </c>
      <c r="L269" s="25">
        <f si="150" t="shared"/>
        <v>5.7688779437836679E-4</v>
      </c>
      <c r="M269">
        <f si="151" t="shared"/>
        <v>2</v>
      </c>
    </row>
    <row r="270" spans="1:14">
      <c r="A270" s="1">
        <v>42788</v>
      </c>
      <c r="B270">
        <v>11.88</v>
      </c>
      <c r="C270" s="25">
        <f ref="C270" si="189" t="shared">B270/B269-1</f>
        <v>0</v>
      </c>
      <c r="D270" s="26">
        <f ref="D270" si="190" t="shared">+F269*(1+L270)</f>
        <v>11.870889163976075</v>
      </c>
      <c r="E270" s="26">
        <f>D270*(1-VLOOKUP(A270,FX!A:K,9,0))</f>
        <v>11.873483506360905</v>
      </c>
      <c r="F270">
        <v>11.870200000000001</v>
      </c>
      <c r="G270" s="25">
        <f ref="G270" si="191" t="shared">+B270/D270-1</f>
        <v>7.6749398449216244E-4</v>
      </c>
      <c r="H270" s="25">
        <f>(+B270/(D270*(1-VLOOKUP(A270,FX!A:K,9,0)))-1)</f>
        <v>5.4882744694118024E-4</v>
      </c>
      <c r="I270" s="25">
        <f si="174" t="shared"/>
        <v>8.2559687284122774E-4</v>
      </c>
      <c r="J270">
        <v>10580.08</v>
      </c>
      <c r="K270">
        <v>10587.83</v>
      </c>
      <c r="L270" s="25">
        <f si="150" t="shared"/>
        <v>7.3250863887608375E-4</v>
      </c>
      <c r="M270">
        <f si="151" t="shared"/>
        <v>3</v>
      </c>
    </row>
    <row r="271" spans="1:14">
      <c r="A271" s="1">
        <v>42789</v>
      </c>
      <c r="B271">
        <v>11.82</v>
      </c>
      <c r="C271" s="25">
        <f ref="C271" si="192" t="shared">B271/B270-1</f>
        <v>-5.050505050505083E-3</v>
      </c>
      <c r="D271" s="26">
        <f ref="D271" si="193" t="shared">+F270*(1+L271)</f>
        <v>11.818471645086861</v>
      </c>
      <c r="E271" s="26">
        <f>D271*(1-VLOOKUP(A271,FX!A:K,9,0))</f>
        <v>11.815931801858836</v>
      </c>
      <c r="F271">
        <v>11.8164</v>
      </c>
      <c r="G271" s="25">
        <f ref="G271" si="194" t="shared">+B271/D271-1</f>
        <v>1.2931916740477334E-4</v>
      </c>
      <c r="H271" s="25">
        <f>(+B271/(D271*(1-VLOOKUP(A271,FX!A:K,9,0)))-1)</f>
        <v>3.4429769986688008E-4</v>
      </c>
      <c r="I271" s="25">
        <f si="174" t="shared"/>
        <v>3.0466131816808684E-4</v>
      </c>
      <c r="J271">
        <v>10587.83</v>
      </c>
      <c r="K271">
        <v>10541.69</v>
      </c>
      <c r="L271" s="25">
        <f si="150" t="shared"/>
        <v>-4.3578334748479719E-3</v>
      </c>
      <c r="M271">
        <f si="151" t="shared"/>
        <v>4</v>
      </c>
    </row>
    <row r="272" spans="1:14">
      <c r="A272" s="1">
        <v>42790</v>
      </c>
      <c r="B272">
        <v>11.82</v>
      </c>
      <c r="C272" s="25">
        <f ref="C272" si="195" t="shared">B272/B271-1</f>
        <v>0</v>
      </c>
      <c r="D272" s="26">
        <f ref="D272" si="196" t="shared">+F271*(1+L272)</f>
        <v>11.801906493550844</v>
      </c>
      <c r="E272" s="26">
        <f>D272*(1-VLOOKUP(A272,FX!A:K,9,0))</f>
        <v>11.813517676564265</v>
      </c>
      <c r="F272">
        <v>11.8194</v>
      </c>
      <c r="G272" s="25">
        <f ref="G272" si="197" t="shared">+B272/D272-1</f>
        <v>1.5331003053653536E-3</v>
      </c>
      <c r="H272" s="25">
        <f>(+B272/(D272*(1-VLOOKUP(A272,FX!A:K,9,0)))-1)</f>
        <v>5.4872084786361519E-4</v>
      </c>
      <c r="I272" s="25">
        <f si="174" t="shared"/>
        <v>5.0763998172609348E-5</v>
      </c>
      <c r="J272">
        <v>10541.69</v>
      </c>
      <c r="K272">
        <v>10528.76</v>
      </c>
      <c r="L272" s="25">
        <f si="150" t="shared"/>
        <v>-1.2265585499099396E-3</v>
      </c>
      <c r="M272">
        <f si="151" t="shared"/>
        <v>5</v>
      </c>
    </row>
    <row r="273" spans="1:13">
      <c r="A273" s="1">
        <v>42793</v>
      </c>
      <c r="B273">
        <v>11.72</v>
      </c>
      <c r="C273" s="25">
        <f ref="C273" si="198" t="shared">B273/B272-1</f>
        <v>-8.4602368866327771E-3</v>
      </c>
      <c r="D273" s="26">
        <f ref="D273" si="199" t="shared">+F272*(1+L273)</f>
        <v>11.71273222639703</v>
      </c>
      <c r="E273" s="26">
        <f>D273*(1-VLOOKUP(A273,FX!A:K,9,0))</f>
        <v>11.708078802343586</v>
      </c>
      <c r="F273">
        <v>11.699199999999999</v>
      </c>
      <c r="G273" s="25">
        <f ref="G273" si="200" t="shared">+B273/D273-1</f>
        <v>6.2050198557361824E-4</v>
      </c>
      <c r="H273" s="25">
        <f>(+B273/(D273*(1-VLOOKUP(A273,FX!A:K,9,0)))-1)</f>
        <v>1.0182027177703112E-3</v>
      </c>
      <c r="I273" s="25">
        <f si="174" t="shared"/>
        <v>1.7778993435448864E-3</v>
      </c>
      <c r="J273">
        <v>10528.76</v>
      </c>
      <c r="K273">
        <v>10433.74</v>
      </c>
      <c r="L273" s="25">
        <f si="150" t="shared"/>
        <v>-9.0248044404089844E-3</v>
      </c>
      <c r="M273">
        <f si="151" t="shared"/>
        <v>1</v>
      </c>
    </row>
    <row r="274" spans="1:13">
      <c r="A274" s="1">
        <v>42794</v>
      </c>
      <c r="B274">
        <v>11.68</v>
      </c>
      <c r="C274" s="25">
        <f ref="C274" si="201" t="shared">B274/B273-1</f>
        <v>-3.4129692832765013E-3</v>
      </c>
      <c r="D274" s="26">
        <f ref="D274" si="202" t="shared">+F273*(1+L274)</f>
        <v>11.706264097821107</v>
      </c>
      <c r="E274" s="26">
        <f>D274*(1-VLOOKUP(A274,FX!A:K,9,0))</f>
        <v>11.715994600994621</v>
      </c>
      <c r="F274">
        <v>11.7193</v>
      </c>
      <c r="G274" s="25">
        <f ref="G274" si="203" t="shared">+B274/D274-1</f>
        <v>-2.2435934813733738E-3</v>
      </c>
      <c r="H274" s="25">
        <f>(+B274/(D274*(1-VLOOKUP(A274,FX!A:K,9,0)))-1)</f>
        <v>-3.072261657714126E-3</v>
      </c>
      <c r="I274" s="25">
        <f si="174" t="shared"/>
        <v>-3.3534426117601823E-3</v>
      </c>
      <c r="J274">
        <v>10433.74</v>
      </c>
      <c r="K274">
        <v>10440.040000000001</v>
      </c>
      <c r="L274" s="25">
        <f si="150" t="shared"/>
        <v>6.0381033071554846E-4</v>
      </c>
      <c r="M274">
        <f si="151" t="shared"/>
        <v>2</v>
      </c>
    </row>
    <row r="275" spans="1:13">
      <c r="A275" s="1">
        <v>42795</v>
      </c>
      <c r="B275">
        <v>11.68</v>
      </c>
      <c r="C275" s="25">
        <f ref="C275" si="204" t="shared">B275/B274-1</f>
        <v>0</v>
      </c>
      <c r="D275" s="26">
        <f ref="D275" si="205" t="shared">+F274*(1+L275)</f>
        <v>11.728224145405571</v>
      </c>
      <c r="E275" s="26">
        <f>D275*(1-VLOOKUP(A275,FX!A:K,9,0))</f>
        <v>11.700837063392001</v>
      </c>
      <c r="F275">
        <v>11.706099999999999</v>
      </c>
      <c r="G275" s="25">
        <f ref="G275" si="206" t="shared">+B275/D275-1</f>
        <v>-4.1118028448035027E-3</v>
      </c>
      <c r="H275" s="25">
        <f>(+B275/(D275*(1-VLOOKUP(A275,FX!A:K,9,0)))-1)</f>
        <v>-1.7808181824181535E-3</v>
      </c>
      <c r="I275" s="25">
        <f si="174" t="shared"/>
        <v>-2.2296067862054292E-3</v>
      </c>
      <c r="J275">
        <v>10440.040000000001</v>
      </c>
      <c r="K275">
        <v>10447.99</v>
      </c>
      <c r="L275" s="25">
        <f si="150" t="shared"/>
        <v>7.6149133528202739E-4</v>
      </c>
      <c r="M275">
        <f ref="M275:M277" si="207" t="shared">WEEKDAY(B275,2)</f>
        <v>3</v>
      </c>
    </row>
    <row r="276" spans="1:13">
      <c r="A276" s="1">
        <v>42796</v>
      </c>
      <c r="B276">
        <v>11.56</v>
      </c>
      <c r="C276" s="25">
        <f ref="C276" si="208" t="shared">B276/B275-1</f>
        <v>-1.0273972602739656E-2</v>
      </c>
      <c r="D276" s="26">
        <f ref="D276" si="209" t="shared">+F275*(1+L276)</f>
        <v>11.620455365577492</v>
      </c>
      <c r="E276" s="26">
        <f>D276*(1-VLOOKUP(A276,FX!A:K,9,0))</f>
        <v>11.613353896121843</v>
      </c>
      <c r="F276">
        <v>11.603199999999999</v>
      </c>
      <c r="G276" s="25">
        <f ref="G276" si="210" t="shared">+B276/D276-1</f>
        <v>-5.2024953993260459E-3</v>
      </c>
      <c r="H276" s="25">
        <f>(+B276/(D276*(1-VLOOKUP(A276,FX!A:K,9,0)))-1)</f>
        <v>-4.594184987306682E-3</v>
      </c>
      <c r="I276" s="25">
        <f si="174" t="shared"/>
        <v>-3.7231108659678824E-3</v>
      </c>
      <c r="J276">
        <v>10447.99</v>
      </c>
      <c r="K276">
        <v>10371.549999999999</v>
      </c>
      <c r="L276" s="25">
        <f si="150" t="shared"/>
        <v>-7.3162397743490315E-3</v>
      </c>
      <c r="M276">
        <f si="207" t="shared"/>
        <v>3</v>
      </c>
    </row>
    <row r="277" spans="1:13">
      <c r="A277" s="1">
        <v>42797</v>
      </c>
      <c r="B277">
        <v>11.48</v>
      </c>
      <c r="C277" s="25">
        <f ref="C277" si="211" t="shared">B277/B276-1</f>
        <v>-6.9204152249134898E-3</v>
      </c>
      <c r="D277" s="26">
        <f ref="D277" si="212" t="shared">+F276*(1+L277)</f>
        <v>11.577546999628792</v>
      </c>
      <c r="E277" s="26">
        <f>D277*(1-VLOOKUP(A277,FX!A:K,9,0))</f>
        <v>11.540724527981009</v>
      </c>
      <c r="F277">
        <v>11.5517</v>
      </c>
      <c r="G277" s="25">
        <f ref="G277" si="213" t="shared">+B277/D277-1</f>
        <v>-8.4255325961466454E-3</v>
      </c>
      <c r="H277" s="25">
        <f>(+B277/(D277*(1-VLOOKUP(A277,FX!A:K,9,0)))-1)</f>
        <v>-5.2617604582605448E-3</v>
      </c>
      <c r="I277" s="25">
        <f si="174" t="shared"/>
        <v>-6.2068786412389221E-3</v>
      </c>
      <c r="J277">
        <v>10371.549999999999</v>
      </c>
      <c r="K277">
        <v>10348.620000000001</v>
      </c>
      <c r="L277" s="25">
        <f si="150" t="shared"/>
        <v>-2.2108556580259231E-3</v>
      </c>
      <c r="M277">
        <f si="207" t="shared"/>
        <v>3</v>
      </c>
    </row>
    <row r="278" spans="1:13">
      <c r="A278" s="1">
        <v>42800</v>
      </c>
    </row>
    <row r="279" spans="1:13">
      <c r="A279" s="1">
        <f>+A278+1</f>
        <v>42801</v>
      </c>
    </row>
    <row r="280" spans="1:13">
      <c r="A280" s="1">
        <f ref="A280:A282" si="214" t="shared">+A279+1</f>
        <v>42802</v>
      </c>
    </row>
    <row r="281" spans="1:13">
      <c r="A281" s="1">
        <f si="214" t="shared"/>
        <v>42803</v>
      </c>
    </row>
    <row r="282" spans="1:13">
      <c r="A282" s="1">
        <f si="214" t="shared"/>
        <v>42804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M283"/>
  <sheetViews>
    <sheetView workbookViewId="0" zoomScaleNormal="100">
      <pane activePane="bottomRight" state="frozen" topLeftCell="E271" xSplit="1" ySplit="2"/>
      <selection activeCell="B1" pane="topRight" sqref="B1"/>
      <selection activeCell="A3" pane="bottomLeft" sqref="A3"/>
      <selection activeCell="A279" pane="bottomRight" sqref="A279:A283"/>
    </sheetView>
  </sheetViews>
  <sheetFormatPr defaultRowHeight="14.4"/>
  <cols>
    <col min="1" max="1" bestFit="true" customWidth="true" width="11.6640625" collapsed="true"/>
    <col min="2" max="2" bestFit="true" customWidth="true" width="6.44140625" collapsed="true"/>
    <col min="3" max="3" bestFit="true" customWidth="true" width="15.0" collapsed="true"/>
    <col min="4" max="4" bestFit="true" customWidth="true" width="17.21875" collapsed="true"/>
    <col min="5" max="6" bestFit="true" customWidth="true" width="15.0" collapsed="true"/>
    <col min="7" max="7" customWidth="true" width="15.0" collapsed="true"/>
    <col min="8" max="9" bestFit="true" customWidth="true" width="16.109375" collapsed="true"/>
    <col min="10" max="10" bestFit="true" customWidth="true" width="12.77734375" collapsed="true"/>
    <col min="11" max="11" bestFit="true" customWidth="true" width="13.88671875" collapsed="true"/>
    <col min="13" max="13" customWidth="true" width="32.88671875" collapsed="true"/>
  </cols>
  <sheetData>
    <row r="1" spans="1:12">
      <c r="I1" t="s">
        <v>38</v>
      </c>
    </row>
    <row r="2" spans="1:12">
      <c r="B2" t="s">
        <v>26</v>
      </c>
      <c r="C2" t="s">
        <v>34</v>
      </c>
      <c r="D2" t="s">
        <v>28</v>
      </c>
      <c r="E2" t="s">
        <v>27</v>
      </c>
      <c r="F2" t="s">
        <v>33</v>
      </c>
      <c r="G2" t="s">
        <v>132</v>
      </c>
      <c r="H2" t="s">
        <v>32</v>
      </c>
      <c r="I2" t="s">
        <v>29</v>
      </c>
      <c r="J2" t="s">
        <v>30</v>
      </c>
      <c r="K2" t="s">
        <v>31</v>
      </c>
      <c r="L2" t="s">
        <v>57</v>
      </c>
    </row>
    <row r="3" spans="1:12">
      <c r="A3" s="1">
        <v>42401</v>
      </c>
      <c r="B3">
        <v>8.73</v>
      </c>
      <c r="E3">
        <f>9.139/(1+K4)</f>
        <v>8.7752966091486009</v>
      </c>
      <c r="H3" s="25">
        <f ref="H3:H38" si="0" t="shared">+B3/E3-1</f>
        <v>-5.1618322623279145E-3</v>
      </c>
      <c r="L3">
        <f>WEEKDAY(A3,2)</f>
        <v>1</v>
      </c>
    </row>
    <row r="4" spans="1:12">
      <c r="A4" s="1">
        <f>A5-1</f>
        <v>42402</v>
      </c>
      <c r="B4">
        <v>9.0299999999999994</v>
      </c>
      <c r="C4" s="25">
        <f ref="C4:C31" si="1" t="shared">B4/B3-1</f>
        <v>3.4364261168384758E-2</v>
      </c>
      <c r="D4" s="26">
        <f ref="D4:D10" si="2" t="shared">+E3*(1+K4)</f>
        <v>9.1389999999999993</v>
      </c>
      <c r="E4">
        <v>9.1389999999999993</v>
      </c>
      <c r="F4" s="25">
        <f ref="F4:F10" si="3" t="shared">+B4/D4-1</f>
        <v>-1.1926906663748738E-2</v>
      </c>
      <c r="G4" s="25"/>
      <c r="H4" s="25">
        <f si="0" t="shared"/>
        <v>-1.1926906663748738E-2</v>
      </c>
      <c r="I4">
        <v>1992.7</v>
      </c>
      <c r="J4">
        <v>2075.29</v>
      </c>
      <c r="K4" s="25">
        <f ref="K4:K9" si="4" t="shared">+J4/I4-1</f>
        <v>4.144627891805075E-2</v>
      </c>
      <c r="L4">
        <f ref="L4:L66" si="5" t="shared">WEEKDAY(A4,2)</f>
        <v>2</v>
      </c>
    </row>
    <row r="5" spans="1:12">
      <c r="A5" s="1">
        <v>42403</v>
      </c>
      <c r="B5">
        <v>9.0399999999999991</v>
      </c>
      <c r="C5" s="25">
        <f si="1" t="shared"/>
        <v>1.1074197120708451E-3</v>
      </c>
      <c r="D5" s="26">
        <f si="2" t="shared"/>
        <v>9.2060246471577472</v>
      </c>
      <c r="E5">
        <v>9.1869999999999994</v>
      </c>
      <c r="F5" s="25">
        <f si="3" t="shared"/>
        <v>-1.8034347454088828E-2</v>
      </c>
      <c r="G5" s="25"/>
      <c r="H5" s="25">
        <f si="0" t="shared"/>
        <v>-1.600087079568957E-2</v>
      </c>
      <c r="I5">
        <v>2075.29</v>
      </c>
      <c r="J5">
        <v>2090.5100000000002</v>
      </c>
      <c r="K5" s="25">
        <f si="4" t="shared"/>
        <v>7.3339147781756875E-3</v>
      </c>
      <c r="L5">
        <f si="5" t="shared"/>
        <v>3</v>
      </c>
    </row>
    <row r="6" spans="1:12">
      <c r="A6" s="1">
        <v>42404</v>
      </c>
      <c r="B6">
        <v>9.2899999999999991</v>
      </c>
      <c r="C6" s="25">
        <f si="1" t="shared"/>
        <v>2.7654867256637239E-2</v>
      </c>
      <c r="D6" s="26">
        <f si="2" t="shared"/>
        <v>9.3457776714772915</v>
      </c>
      <c r="E6">
        <v>9.3780000000000001</v>
      </c>
      <c r="F6" s="25">
        <f si="3" t="shared"/>
        <v>-5.9682215261253058E-3</v>
      </c>
      <c r="G6" s="25"/>
      <c r="H6" s="25">
        <f si="0" t="shared"/>
        <v>-9.3836638942206285E-3</v>
      </c>
      <c r="I6">
        <v>2090.5100000000002</v>
      </c>
      <c r="J6">
        <v>2126.64</v>
      </c>
      <c r="K6" s="25">
        <f si="4" t="shared"/>
        <v>1.7282863990126573E-2</v>
      </c>
      <c r="L6">
        <f si="5" t="shared"/>
        <v>4</v>
      </c>
    </row>
    <row r="7" spans="1:12">
      <c r="A7" s="1">
        <v>42405</v>
      </c>
      <c r="B7">
        <v>9.0500000000000007</v>
      </c>
      <c r="C7" s="25">
        <f si="1" t="shared"/>
        <v>-2.5834230355220478E-2</v>
      </c>
      <c r="D7" s="26">
        <f si="2" t="shared"/>
        <v>9.247250225708159</v>
      </c>
      <c r="E7">
        <v>9.2970000000000006</v>
      </c>
      <c r="F7" s="25">
        <f si="3" t="shared"/>
        <v>-2.1330689761134169E-2</v>
      </c>
      <c r="G7" s="25"/>
      <c r="H7" s="25">
        <f si="0" t="shared"/>
        <v>-2.6567710013982948E-2</v>
      </c>
      <c r="I7">
        <v>2126.64</v>
      </c>
      <c r="J7">
        <v>2096.9899999999998</v>
      </c>
      <c r="K7" s="25">
        <f si="4" t="shared"/>
        <v>-1.3942181093179906E-2</v>
      </c>
      <c r="L7">
        <f si="5" t="shared"/>
        <v>5</v>
      </c>
    </row>
    <row r="8" spans="1:12">
      <c r="A8" s="1">
        <v>42411</v>
      </c>
      <c r="B8">
        <v>8.68</v>
      </c>
      <c r="C8" s="25">
        <f si="1" t="shared"/>
        <v>-4.0883977900552648E-2</v>
      </c>
      <c r="D8" s="26">
        <f si="2" t="shared"/>
        <v>9.2970000000000006</v>
      </c>
      <c r="E8" s="27">
        <v>9.2970000000000006</v>
      </c>
      <c r="F8" s="25">
        <f si="3" t="shared"/>
        <v>-6.636549424545557E-2</v>
      </c>
      <c r="G8" s="25"/>
      <c r="H8" s="25">
        <f si="0" t="shared"/>
        <v>-6.636549424545557E-2</v>
      </c>
      <c r="I8">
        <v>2096.9899999999998</v>
      </c>
      <c r="J8">
        <v>2096.9899999999998</v>
      </c>
      <c r="K8" s="25">
        <f si="4" t="shared"/>
        <v>0</v>
      </c>
      <c r="L8">
        <f si="5" t="shared"/>
        <v>4</v>
      </c>
    </row>
    <row r="9" spans="1:12">
      <c r="A9" s="1">
        <v>42412</v>
      </c>
      <c r="B9">
        <v>8.58</v>
      </c>
      <c r="C9" s="25">
        <f si="1" t="shared"/>
        <v>-1.1520737327188946E-2</v>
      </c>
      <c r="D9" s="26">
        <f si="2" t="shared"/>
        <v>9.2970000000000006</v>
      </c>
      <c r="E9" s="27">
        <v>9.2970000000000006</v>
      </c>
      <c r="F9" s="25">
        <f si="3" t="shared"/>
        <v>-7.7121652145853536E-2</v>
      </c>
      <c r="G9" s="25"/>
      <c r="H9" s="25">
        <f si="0" t="shared"/>
        <v>-7.7121652145853536E-2</v>
      </c>
      <c r="I9">
        <v>2096.9899999999998</v>
      </c>
      <c r="J9">
        <v>2096.9899999999998</v>
      </c>
      <c r="K9" s="25">
        <f si="4" t="shared"/>
        <v>0</v>
      </c>
      <c r="L9">
        <f si="5" t="shared"/>
        <v>5</v>
      </c>
    </row>
    <row r="10" spans="1:12">
      <c r="A10" s="1">
        <v>42415</v>
      </c>
      <c r="B10">
        <v>9.25</v>
      </c>
      <c r="C10" s="25">
        <f si="1" t="shared"/>
        <v>7.8088578088578053E-2</v>
      </c>
      <c r="D10" s="26">
        <f si="2" t="shared"/>
        <v>9.3850049261083761</v>
      </c>
      <c r="E10">
        <v>9.4939999999999998</v>
      </c>
      <c r="F10" s="25">
        <f si="3" t="shared"/>
        <v>-1.4385173707560095E-2</v>
      </c>
      <c r="G10" s="25"/>
      <c r="H10" s="25">
        <f si="0" t="shared"/>
        <v>-2.5700442384663957E-2</v>
      </c>
      <c r="I10">
        <v>2096.9899999999998</v>
      </c>
      <c r="J10">
        <v>2116.84</v>
      </c>
      <c r="K10" s="25">
        <f>+J10/I10-1</f>
        <v>9.465948812345415E-3</v>
      </c>
      <c r="L10">
        <f si="5" t="shared"/>
        <v>1</v>
      </c>
    </row>
    <row r="11" spans="1:12">
      <c r="A11" s="1">
        <v>42416</v>
      </c>
      <c r="B11">
        <v>9.6199999999999992</v>
      </c>
      <c r="C11" s="25">
        <f si="1" t="shared"/>
        <v>3.9999999999999813E-2</v>
      </c>
      <c r="D11" s="26">
        <f ref="D11:D22" si="6" t="shared">+E10*(1+K11)</f>
        <v>9.8756275486101917</v>
      </c>
      <c r="E11">
        <v>9.8729999999999993</v>
      </c>
      <c r="F11" s="25">
        <f ref="F11:F22" si="7" t="shared">+B11/D11-1</f>
        <v>-2.5884689084509582E-2</v>
      </c>
      <c r="G11" s="25"/>
      <c r="H11" s="25">
        <f si="0" t="shared"/>
        <v>-2.5625443127722081E-2</v>
      </c>
      <c r="I11">
        <v>2116.84</v>
      </c>
      <c r="J11">
        <v>2201.9299999999998</v>
      </c>
      <c r="K11" s="25">
        <f>+J11/I11-1</f>
        <v>4.0196708301052375E-2</v>
      </c>
      <c r="L11">
        <f si="5" t="shared"/>
        <v>2</v>
      </c>
    </row>
    <row r="12" spans="1:12">
      <c r="A12" s="1">
        <v>42417</v>
      </c>
      <c r="B12">
        <v>9.58</v>
      </c>
      <c r="C12" s="25">
        <f si="1" t="shared"/>
        <v>-4.1580041580040472E-3</v>
      </c>
      <c r="D12" s="26">
        <f si="6" t="shared"/>
        <v>9.9331727855689582</v>
      </c>
      <c r="E12">
        <v>9.9320000000000004</v>
      </c>
      <c r="F12" s="25">
        <f si="7" t="shared"/>
        <v>-3.5554881928768212E-2</v>
      </c>
      <c r="G12" s="25"/>
      <c r="H12" s="25">
        <f si="0" t="shared"/>
        <v>-3.5440998791784195E-2</v>
      </c>
      <c r="I12">
        <v>2201.92</v>
      </c>
      <c r="J12">
        <v>2215.34</v>
      </c>
      <c r="K12" s="25">
        <f>+J12/I12-1</f>
        <v>6.0946810056679013E-3</v>
      </c>
      <c r="L12">
        <f si="5" t="shared"/>
        <v>3</v>
      </c>
    </row>
    <row r="13" spans="1:12">
      <c r="A13" s="1">
        <v>42418</v>
      </c>
      <c r="B13">
        <v>9.69</v>
      </c>
      <c r="C13" s="25">
        <f si="1" t="shared"/>
        <v>1.1482254697285921E-2</v>
      </c>
      <c r="D13" s="26">
        <f si="6" t="shared"/>
        <v>9.8224733539772675</v>
      </c>
      <c r="E13">
        <v>9.7880000000000003</v>
      </c>
      <c r="F13" s="25">
        <f si="7" t="shared"/>
        <v>-1.3486761348517895E-2</v>
      </c>
      <c r="G13" s="25"/>
      <c r="H13" s="25">
        <f si="0" t="shared"/>
        <v>-1.0012259910094023E-2</v>
      </c>
      <c r="I13">
        <v>2215.3399999999997</v>
      </c>
      <c r="J13">
        <v>2190.91</v>
      </c>
      <c r="K13" s="25">
        <f ref="K13:K23" si="8" t="shared">+J13/I13-1</f>
        <v>-1.1027652640226759E-2</v>
      </c>
      <c r="L13">
        <f si="5" t="shared"/>
        <v>4</v>
      </c>
    </row>
    <row r="14" spans="1:12">
      <c r="A14" s="1">
        <v>42419</v>
      </c>
      <c r="B14">
        <v>9.7200000000000006</v>
      </c>
      <c r="C14" s="25">
        <f si="1" t="shared"/>
        <v>3.0959752321981782E-3</v>
      </c>
      <c r="D14" s="26">
        <f si="6" t="shared"/>
        <v>9.8777977552706417</v>
      </c>
      <c r="E14">
        <v>9.8620000000000001</v>
      </c>
      <c r="F14" s="25">
        <f si="7" t="shared"/>
        <v>-1.5974993534003334E-2</v>
      </c>
      <c r="G14" s="25"/>
      <c r="H14" s="25">
        <f si="0" t="shared"/>
        <v>-1.4398702088825766E-2</v>
      </c>
      <c r="I14">
        <v>2190.91</v>
      </c>
      <c r="J14">
        <v>2211.0100000000002</v>
      </c>
      <c r="K14" s="25">
        <f si="8" t="shared"/>
        <v>9.174270052170197E-3</v>
      </c>
      <c r="L14">
        <f si="5" t="shared"/>
        <v>5</v>
      </c>
    </row>
    <row r="15" spans="1:12">
      <c r="A15" s="1">
        <v>42422</v>
      </c>
      <c r="B15">
        <v>9.89</v>
      </c>
      <c r="C15" s="25">
        <f si="1" t="shared"/>
        <v>1.7489711934156382E-2</v>
      </c>
      <c r="D15" s="26">
        <f si="6" t="shared"/>
        <v>10.016106991827264</v>
      </c>
      <c r="E15">
        <v>10.012</v>
      </c>
      <c r="F15" s="25">
        <f si="7" t="shared"/>
        <v>-1.2590419803838127E-2</v>
      </c>
      <c r="G15" s="25"/>
      <c r="H15" s="25">
        <f si="0" t="shared"/>
        <v>-1.218537754694371E-2</v>
      </c>
      <c r="I15">
        <v>2211.0100000000002</v>
      </c>
      <c r="J15">
        <v>2245.56</v>
      </c>
      <c r="K15" s="25">
        <f si="8" t="shared"/>
        <v>1.5626342712154129E-2</v>
      </c>
      <c r="L15">
        <f si="5" t="shared"/>
        <v>1</v>
      </c>
    </row>
    <row r="16" spans="1:12">
      <c r="A16" s="1">
        <v>42423</v>
      </c>
      <c r="B16">
        <v>9.57</v>
      </c>
      <c r="C16" s="25">
        <f si="1" t="shared"/>
        <v>-3.2355915065722995E-2</v>
      </c>
      <c r="D16" s="26">
        <f si="6" t="shared"/>
        <v>9.8896566736137093</v>
      </c>
      <c r="E16">
        <v>9.8689999999999998</v>
      </c>
      <c r="F16" s="25">
        <f si="7" t="shared"/>
        <v>-3.232232262082213E-2</v>
      </c>
      <c r="G16" s="25"/>
      <c r="H16" s="25">
        <f si="0" t="shared"/>
        <v>-3.0296889249163961E-2</v>
      </c>
      <c r="I16">
        <v>2245.56</v>
      </c>
      <c r="J16">
        <v>2218.12</v>
      </c>
      <c r="K16" s="25">
        <f si="8" t="shared"/>
        <v>-1.2219669035786196E-2</v>
      </c>
      <c r="L16">
        <f si="5" t="shared"/>
        <v>2</v>
      </c>
    </row>
    <row r="17" spans="1:12">
      <c r="A17" s="1">
        <v>42424</v>
      </c>
      <c r="B17">
        <v>9.6300000000000008</v>
      </c>
      <c r="C17" s="25">
        <f si="1" t="shared"/>
        <v>6.2695924764890609E-3</v>
      </c>
      <c r="D17" s="26">
        <f si="6" t="shared"/>
        <v>9.8050195931689892</v>
      </c>
      <c r="E17">
        <v>9.8059999999999992</v>
      </c>
      <c r="F17" s="25">
        <f si="7" t="shared"/>
        <v>-1.7849999330029065E-2</v>
      </c>
      <c r="G17" s="25"/>
      <c r="H17" s="25">
        <f si="0" t="shared"/>
        <v>-1.7948194982663535E-2</v>
      </c>
      <c r="I17">
        <v>2218.12</v>
      </c>
      <c r="J17">
        <v>2203.7399999999998</v>
      </c>
      <c r="K17" s="25">
        <f si="8" t="shared"/>
        <v>-6.4829675581122848E-3</v>
      </c>
      <c r="L17">
        <f si="5" t="shared"/>
        <v>3</v>
      </c>
    </row>
    <row r="18" spans="1:12">
      <c r="A18" s="1">
        <v>42425</v>
      </c>
      <c r="B18">
        <v>8.84</v>
      </c>
      <c r="C18" s="25">
        <f si="1" t="shared"/>
        <v>-8.2035306334371838E-2</v>
      </c>
      <c r="D18" s="26">
        <f si="6" t="shared"/>
        <v>9.0646786099993655</v>
      </c>
      <c r="E18">
        <v>9.0630000000000006</v>
      </c>
      <c r="F18" s="25">
        <f si="7" t="shared"/>
        <v>-2.4786163929906957E-2</v>
      </c>
      <c r="G18" s="25"/>
      <c r="H18" s="25">
        <f si="0" t="shared"/>
        <v>-2.4605539004744603E-2</v>
      </c>
      <c r="I18">
        <v>2203.7399999999998</v>
      </c>
      <c r="J18">
        <v>2037.14</v>
      </c>
      <c r="K18" s="25">
        <f si="8" t="shared"/>
        <v>-7.5598754844037774E-2</v>
      </c>
      <c r="L18">
        <f si="5" t="shared"/>
        <v>4</v>
      </c>
    </row>
    <row r="19" spans="1:12">
      <c r="A19" s="1">
        <v>42426</v>
      </c>
      <c r="B19">
        <v>8.91</v>
      </c>
      <c r="C19" s="25">
        <f si="1" t="shared"/>
        <v>7.9185520361990669E-3</v>
      </c>
      <c r="D19" s="26">
        <f si="6" t="shared"/>
        <v>8.9641457926308465</v>
      </c>
      <c r="E19">
        <v>8.9670000000000005</v>
      </c>
      <c r="F19" s="25">
        <f si="7" t="shared"/>
        <v>-6.0402623834340252E-3</v>
      </c>
      <c r="G19" s="25"/>
      <c r="H19" s="25">
        <f si="0" t="shared"/>
        <v>-6.3566410170625698E-3</v>
      </c>
      <c r="I19">
        <v>2037.14</v>
      </c>
      <c r="J19">
        <v>2014.92</v>
      </c>
      <c r="K19" s="25">
        <f si="8" t="shared"/>
        <v>-1.0907448678048604E-2</v>
      </c>
      <c r="L19">
        <f si="5" t="shared"/>
        <v>5</v>
      </c>
    </row>
    <row r="20" spans="1:12">
      <c r="A20" s="1">
        <v>42429</v>
      </c>
      <c r="B20">
        <v>8.51</v>
      </c>
      <c r="C20" s="25">
        <f si="1" t="shared"/>
        <v>-4.4893378226711578E-2</v>
      </c>
      <c r="D20" s="26">
        <f si="6" t="shared"/>
        <v>8.3672329670656911</v>
      </c>
      <c r="E20">
        <v>8.3710000000000004</v>
      </c>
      <c r="F20" s="25">
        <f si="7" t="shared"/>
        <v>1.706263390732099E-2</v>
      </c>
      <c r="G20" s="25"/>
      <c r="H20" s="25">
        <f si="0" t="shared"/>
        <v>1.6604945645681379E-2</v>
      </c>
      <c r="I20">
        <v>2014.92</v>
      </c>
      <c r="J20">
        <v>1880.15</v>
      </c>
      <c r="K20" s="25">
        <f si="8" t="shared"/>
        <v>-6.6886030214599046E-2</v>
      </c>
      <c r="L20">
        <f si="5" t="shared"/>
        <v>1</v>
      </c>
    </row>
    <row r="21" spans="1:12">
      <c r="A21" s="1">
        <v>42430</v>
      </c>
      <c r="B21">
        <v>8.85</v>
      </c>
      <c r="C21" s="25">
        <f si="1" t="shared"/>
        <v>3.9952996474735603E-2</v>
      </c>
      <c r="D21" s="26">
        <f si="6" t="shared"/>
        <v>8.6148527085604876</v>
      </c>
      <c r="E21">
        <v>8.6059999999999999</v>
      </c>
      <c r="F21" s="25">
        <f si="7" t="shared"/>
        <v>2.7295567248160735E-2</v>
      </c>
      <c r="G21" s="25"/>
      <c r="H21" s="25">
        <f si="0" t="shared"/>
        <v>2.8352312340227614E-2</v>
      </c>
      <c r="I21">
        <v>1880.15</v>
      </c>
      <c r="J21">
        <v>1934.92</v>
      </c>
      <c r="K21" s="25">
        <f si="8" t="shared"/>
        <v>2.9130654469058381E-2</v>
      </c>
      <c r="L21">
        <f si="5" t="shared"/>
        <v>2</v>
      </c>
    </row>
    <row r="22" spans="1:12">
      <c r="A22" s="1">
        <v>42431</v>
      </c>
      <c r="B22">
        <v>8.94</v>
      </c>
      <c r="C22" s="25">
        <f si="1" t="shared"/>
        <v>1.0169491525423791E-2</v>
      </c>
      <c r="D22" s="26">
        <f si="6" t="shared"/>
        <v>8.9737382424079541</v>
      </c>
      <c r="F22" s="25">
        <f si="7" t="shared"/>
        <v>-3.7596641997551528E-3</v>
      </c>
      <c r="G22" s="25"/>
      <c r="I22">
        <v>1934.92</v>
      </c>
      <c r="J22">
        <v>2017.6</v>
      </c>
      <c r="K22" s="25">
        <f si="8" t="shared"/>
        <v>4.2730448804084942E-2</v>
      </c>
      <c r="L22">
        <f si="5" t="shared"/>
        <v>3</v>
      </c>
    </row>
    <row r="23" spans="1:12">
      <c r="A23" s="1">
        <v>42432</v>
      </c>
      <c r="B23">
        <v>8.84</v>
      </c>
      <c r="C23" s="25">
        <f si="1" t="shared"/>
        <v>-1.1185682326621871E-2</v>
      </c>
      <c r="D23" s="26"/>
      <c r="E23">
        <v>8.9260000000000002</v>
      </c>
      <c r="F23" s="25"/>
      <c r="G23" s="25"/>
      <c r="H23" s="25">
        <f si="0" t="shared"/>
        <v>-9.6347748151467405E-3</v>
      </c>
      <c r="I23">
        <v>2017.6</v>
      </c>
      <c r="J23">
        <v>2007.08</v>
      </c>
      <c r="K23" s="25">
        <f si="8" t="shared"/>
        <v>-5.2141157811260719E-3</v>
      </c>
      <c r="L23">
        <f si="5" t="shared"/>
        <v>4</v>
      </c>
    </row>
    <row r="24" spans="1:12">
      <c r="A24" s="1">
        <v>42433</v>
      </c>
      <c r="B24">
        <v>8.66</v>
      </c>
      <c r="C24" s="25">
        <f si="1" t="shared"/>
        <v>-2.0361990950226172E-2</v>
      </c>
      <c r="D24" s="26">
        <f ref="D24:D31" si="9" t="shared">+E23*(1+K24)</f>
        <v>8.4810964386073309</v>
      </c>
      <c r="E24">
        <v>8.5169999999999995</v>
      </c>
      <c r="F24" s="25">
        <f ref="F24:F31" si="10" t="shared">+B24/D24-1</f>
        <v>2.1094390647212968E-2</v>
      </c>
      <c r="G24" s="25"/>
      <c r="H24" s="25">
        <f si="0" t="shared"/>
        <v>1.6789949512739266E-2</v>
      </c>
      <c r="I24">
        <v>2007.08</v>
      </c>
      <c r="J24">
        <v>1907.04</v>
      </c>
      <c r="K24" s="25">
        <f ref="K24:K40" si="11" t="shared">+J24/I24-1</f>
        <v>-4.9843553819479025E-2</v>
      </c>
      <c r="L24">
        <f si="5" t="shared"/>
        <v>5</v>
      </c>
    </row>
    <row r="25" spans="1:12">
      <c r="A25" s="1">
        <v>42436</v>
      </c>
      <c r="B25">
        <v>8.7899999999999991</v>
      </c>
      <c r="C25" s="25">
        <f si="1" t="shared"/>
        <v>1.5011547344110809E-2</v>
      </c>
      <c r="D25" s="26">
        <f si="9" t="shared"/>
        <v>8.723735008180217</v>
      </c>
      <c r="E25">
        <v>8.718</v>
      </c>
      <c r="F25" s="25">
        <f si="10" t="shared"/>
        <v>7.5959427650709177E-3</v>
      </c>
      <c r="G25" s="25"/>
      <c r="H25" s="25">
        <f si="0" t="shared"/>
        <v>8.2587749483824524E-3</v>
      </c>
      <c r="I25">
        <v>1907.04</v>
      </c>
      <c r="J25">
        <v>1953.33</v>
      </c>
      <c r="K25" s="25">
        <f si="11" t="shared"/>
        <v>2.4273219229801191E-2</v>
      </c>
      <c r="L25">
        <f si="5" t="shared"/>
        <v>1</v>
      </c>
    </row>
    <row r="26" spans="1:12">
      <c r="A26" s="1">
        <v>42437</v>
      </c>
      <c r="B26">
        <v>8.8800000000000008</v>
      </c>
      <c r="C26" s="25">
        <f si="1" t="shared"/>
        <v>1.0238907849829504E-2</v>
      </c>
      <c r="D26" s="26">
        <f si="9" t="shared"/>
        <v>8.9360693891969092</v>
      </c>
      <c r="E26">
        <v>8.9420000000000002</v>
      </c>
      <c r="F26" s="25">
        <f si="10" t="shared"/>
        <v>-6.2745024411618999E-3</v>
      </c>
      <c r="G26" s="25"/>
      <c r="H26" s="25">
        <f si="0" t="shared"/>
        <v>-6.9335719078504887E-3</v>
      </c>
      <c r="I26">
        <v>1953.33</v>
      </c>
      <c r="J26">
        <v>2002.19</v>
      </c>
      <c r="K26" s="25">
        <f si="11" t="shared"/>
        <v>2.5013694562618705E-2</v>
      </c>
      <c r="L26">
        <f si="5" t="shared"/>
        <v>2</v>
      </c>
    </row>
    <row r="27" spans="1:12">
      <c r="A27" s="1">
        <v>42438</v>
      </c>
      <c r="B27">
        <v>8.74</v>
      </c>
      <c r="C27" s="25">
        <f si="1" t="shared"/>
        <v>-1.5765765765765827E-2</v>
      </c>
      <c r="D27" s="26">
        <f si="9" t="shared"/>
        <v>8.8018534804389184</v>
      </c>
      <c r="E27">
        <v>8.7889999999999997</v>
      </c>
      <c r="F27" s="25">
        <f si="10" t="shared"/>
        <v>-7.02732448073351E-3</v>
      </c>
      <c r="G27" s="25"/>
      <c r="H27" s="25">
        <f si="0" t="shared"/>
        <v>-5.5751507566275116E-3</v>
      </c>
      <c r="I27">
        <v>2002.19</v>
      </c>
      <c r="J27">
        <v>1970.81</v>
      </c>
      <c r="K27" s="25">
        <f si="11" t="shared"/>
        <v>-1.5672838242124953E-2</v>
      </c>
      <c r="L27">
        <f si="5" t="shared"/>
        <v>3</v>
      </c>
    </row>
    <row r="28" spans="1:12">
      <c r="A28" s="1">
        <v>42439</v>
      </c>
      <c r="B28">
        <v>8.7100000000000009</v>
      </c>
      <c r="C28" s="25">
        <f si="1" t="shared"/>
        <v>-3.4324942791761348E-3</v>
      </c>
      <c r="D28" s="26">
        <f si="9" t="shared"/>
        <v>8.638087552833607</v>
      </c>
      <c r="E28">
        <v>8.6379999999999999</v>
      </c>
      <c r="F28" s="25">
        <f si="10" t="shared"/>
        <v>8.3250426354852802E-3</v>
      </c>
      <c r="G28" s="25"/>
      <c r="H28" s="25">
        <f si="0" t="shared"/>
        <v>8.335262792313225E-3</v>
      </c>
      <c r="I28">
        <v>1970.81</v>
      </c>
      <c r="J28">
        <v>1936.97</v>
      </c>
      <c r="K28" s="25">
        <f si="11" t="shared"/>
        <v>-1.7170604979678372E-2</v>
      </c>
      <c r="L28">
        <f si="5" t="shared"/>
        <v>4</v>
      </c>
    </row>
    <row r="29" spans="1:12">
      <c r="A29" s="1">
        <v>42440</v>
      </c>
      <c r="B29">
        <v>8.69</v>
      </c>
      <c r="C29" s="25">
        <f si="1" t="shared"/>
        <v>-2.2962112514353095E-3</v>
      </c>
      <c r="D29" s="26">
        <f si="9" t="shared"/>
        <v>8.6286349607892738</v>
      </c>
      <c r="E29">
        <v>8.6609999999999996</v>
      </c>
      <c r="F29" s="25">
        <f si="10" t="shared"/>
        <v>7.1117899284862673E-3</v>
      </c>
      <c r="G29" s="25"/>
      <c r="H29" s="25">
        <f si="0" t="shared"/>
        <v>3.3483431474425895E-3</v>
      </c>
      <c r="I29">
        <v>1936.97</v>
      </c>
      <c r="J29">
        <v>1934.87</v>
      </c>
      <c r="K29" s="25">
        <f si="11" t="shared"/>
        <v>-1.0841675400239392E-3</v>
      </c>
      <c r="L29">
        <f si="5" t="shared"/>
        <v>5</v>
      </c>
    </row>
    <row r="30" spans="1:12">
      <c r="A30" s="1">
        <v>42443</v>
      </c>
      <c r="B30">
        <v>9.0500000000000007</v>
      </c>
      <c r="C30" s="25">
        <f si="1" t="shared"/>
        <v>4.1426927502876909E-2</v>
      </c>
      <c r="D30" s="26">
        <f si="9" t="shared"/>
        <v>9.0560755658002883</v>
      </c>
      <c r="E30">
        <v>9.0459999999999994</v>
      </c>
      <c r="F30" s="25">
        <f si="10" t="shared"/>
        <v>-6.7088285164396133E-4</v>
      </c>
      <c r="G30" s="25"/>
      <c r="H30" s="25">
        <f si="0" t="shared"/>
        <v>4.4218439089105388E-4</v>
      </c>
      <c r="I30">
        <v>1934.87</v>
      </c>
      <c r="J30">
        <v>2023.13</v>
      </c>
      <c r="K30" s="25">
        <f si="11" t="shared"/>
        <v>4.5615467705840906E-2</v>
      </c>
      <c r="L30">
        <f si="5" t="shared"/>
        <v>1</v>
      </c>
    </row>
    <row r="31" spans="1:12">
      <c r="A31" s="1">
        <v>42444</v>
      </c>
      <c r="B31">
        <v>9.01</v>
      </c>
      <c r="C31" s="25">
        <f si="1" t="shared"/>
        <v>-4.4198895027625085E-3</v>
      </c>
      <c r="D31" s="26">
        <f si="9" t="shared"/>
        <v>8.9288075012480661</v>
      </c>
      <c r="E31">
        <v>8.9260000000000002</v>
      </c>
      <c r="F31" s="25">
        <f si="10" t="shared"/>
        <v>9.0933194315796495E-3</v>
      </c>
      <c r="G31" s="25"/>
      <c r="H31" s="25">
        <f si="0" t="shared"/>
        <v>9.4107102845619739E-3</v>
      </c>
      <c r="I31">
        <v>2023.13</v>
      </c>
      <c r="J31">
        <v>1996.92</v>
      </c>
      <c r="K31" s="25">
        <f si="11" t="shared"/>
        <v>-1.2955173419404553E-2</v>
      </c>
      <c r="L31">
        <f si="5" t="shared"/>
        <v>2</v>
      </c>
    </row>
    <row r="32" spans="1:12">
      <c r="A32" s="1">
        <v>42445</v>
      </c>
      <c r="B32">
        <v>8.9700000000000006</v>
      </c>
      <c r="C32" s="25">
        <f ref="C32:C55" si="12" t="shared">B32/B31-1</f>
        <v>-4.4395116537180312E-3</v>
      </c>
      <c r="D32" s="26">
        <f ref="D32:D39" si="13" t="shared">+E31*(1+K32)</f>
        <v>8.8393736554293607</v>
      </c>
      <c r="E32">
        <v>8.7959999999999994</v>
      </c>
      <c r="F32" s="25">
        <f ref="F32:F39" si="14" t="shared">+B32/D32-1</f>
        <v>1.4777782868179434E-2</v>
      </c>
      <c r="G32" s="25"/>
      <c r="H32" s="25">
        <f si="0" t="shared"/>
        <v>1.9781718963165273E-2</v>
      </c>
      <c r="I32">
        <v>1996.92</v>
      </c>
      <c r="J32">
        <v>1977.54</v>
      </c>
      <c r="K32" s="25">
        <f si="11" t="shared"/>
        <v>-9.7049456162491277E-3</v>
      </c>
      <c r="L32">
        <f si="5" t="shared"/>
        <v>3</v>
      </c>
    </row>
    <row r="33" spans="1:12">
      <c r="A33" s="1">
        <v>42446</v>
      </c>
      <c r="B33">
        <v>9.5</v>
      </c>
      <c r="C33" s="25">
        <f si="12" t="shared"/>
        <v>5.9085841694537233E-2</v>
      </c>
      <c r="D33" s="26">
        <f si="13" t="shared"/>
        <v>9.2841625656118207</v>
      </c>
      <c r="E33">
        <v>9.2829999999999995</v>
      </c>
      <c r="F33" s="25">
        <f si="14" t="shared"/>
        <v>2.3247916315859429E-2</v>
      </c>
      <c r="G33" s="25"/>
      <c r="H33" s="25">
        <f si="0" t="shared"/>
        <v>2.3376063772487354E-2</v>
      </c>
      <c r="I33">
        <v>1977.54</v>
      </c>
      <c r="J33">
        <v>2087.29</v>
      </c>
      <c r="K33" s="25">
        <f si="11" t="shared"/>
        <v>5.5498245294659077E-2</v>
      </c>
      <c r="L33">
        <f si="5" t="shared"/>
        <v>4</v>
      </c>
    </row>
    <row r="34" spans="1:12">
      <c r="A34" s="1">
        <v>42447</v>
      </c>
      <c r="B34">
        <v>9.99</v>
      </c>
      <c r="C34" s="25">
        <f si="12" t="shared"/>
        <v>5.1578947368421169E-2</v>
      </c>
      <c r="D34" s="26">
        <f si="13" t="shared"/>
        <v>9.6858449041580226</v>
      </c>
      <c r="E34">
        <v>9.7550000000000008</v>
      </c>
      <c r="F34" s="25">
        <f si="14" t="shared"/>
        <v>3.1402020045913304E-2</v>
      </c>
      <c r="G34" s="25"/>
      <c r="H34" s="25">
        <f si="0" t="shared"/>
        <v>2.4090210148641766E-2</v>
      </c>
      <c r="I34">
        <v>2087.29</v>
      </c>
      <c r="J34">
        <v>2177.87</v>
      </c>
      <c r="K34" s="25">
        <f si="11" t="shared"/>
        <v>4.3395982350320272E-2</v>
      </c>
      <c r="L34">
        <f si="5" t="shared"/>
        <v>5</v>
      </c>
    </row>
    <row r="35" spans="1:12">
      <c r="A35" s="1">
        <v>42450</v>
      </c>
      <c r="B35">
        <v>10.1</v>
      </c>
      <c r="C35" s="25">
        <f si="12" t="shared"/>
        <v>1.1011011011010874E-2</v>
      </c>
      <c r="D35" s="26">
        <f si="13" t="shared"/>
        <v>9.975194869298905</v>
      </c>
      <c r="E35">
        <v>9.9499999999999993</v>
      </c>
      <c r="F35" s="25">
        <f si="14" t="shared"/>
        <v>1.2511548128770089E-2</v>
      </c>
      <c r="G35" s="25"/>
      <c r="H35" s="25">
        <f si="0" t="shared"/>
        <v>1.5075376884422065E-2</v>
      </c>
      <c r="I35">
        <v>2177.87</v>
      </c>
      <c r="J35">
        <v>2227.0300000000002</v>
      </c>
      <c r="K35" s="25">
        <f si="11" t="shared"/>
        <v>2.257251351090761E-2</v>
      </c>
      <c r="L35">
        <f si="5" t="shared"/>
        <v>1</v>
      </c>
    </row>
    <row r="36" spans="1:12">
      <c r="A36" s="1">
        <v>42451</v>
      </c>
      <c r="B36">
        <v>9.99</v>
      </c>
      <c r="C36" s="25">
        <f si="12" t="shared"/>
        <v>-1.089108910891079E-2</v>
      </c>
      <c r="D36" s="26">
        <f si="13" t="shared"/>
        <v>9.9261864456248876</v>
      </c>
      <c r="E36">
        <v>9.9149999999999991</v>
      </c>
      <c r="F36" s="25">
        <f si="14" t="shared"/>
        <v>6.4288087600086197E-3</v>
      </c>
      <c r="G36" s="25"/>
      <c r="H36" s="25">
        <f si="0" t="shared"/>
        <v>7.5642965204236745E-3</v>
      </c>
      <c r="I36">
        <v>2227.0300000000002</v>
      </c>
      <c r="J36">
        <v>2221.6999999999998</v>
      </c>
      <c r="K36" s="25">
        <f si="11" t="shared"/>
        <v>-2.3933220477498907E-3</v>
      </c>
      <c r="L36">
        <f si="5" t="shared"/>
        <v>2</v>
      </c>
    </row>
    <row r="37" spans="1:12">
      <c r="A37" s="1">
        <v>42452</v>
      </c>
      <c r="B37">
        <v>10.02</v>
      </c>
      <c r="C37" s="25">
        <f si="12" t="shared"/>
        <v>3.0030030030030463E-3</v>
      </c>
      <c r="D37" s="26">
        <f si="13" t="shared"/>
        <v>10.081953301525859</v>
      </c>
      <c r="E37">
        <v>10.066000000000001</v>
      </c>
      <c r="F37" s="25">
        <f si="14" t="shared"/>
        <v>-6.144970093888702E-3</v>
      </c>
      <c r="G37" s="25"/>
      <c r="H37" s="25">
        <f si="0" t="shared"/>
        <v>-4.5698390621896623E-3</v>
      </c>
      <c r="I37">
        <v>2221.6999999999998</v>
      </c>
      <c r="J37">
        <v>2259.11</v>
      </c>
      <c r="K37" s="25">
        <f si="11" t="shared"/>
        <v>1.6838457037403831E-2</v>
      </c>
      <c r="L37">
        <f si="5" t="shared"/>
        <v>3</v>
      </c>
    </row>
    <row r="38" spans="1:12">
      <c r="A38" s="1">
        <v>42453</v>
      </c>
      <c r="B38">
        <v>9.67</v>
      </c>
      <c r="C38" s="25">
        <f si="12" t="shared"/>
        <v>-3.4930139720558806E-2</v>
      </c>
      <c r="D38" s="26">
        <f si="13" t="shared"/>
        <v>9.8907113066650147</v>
      </c>
      <c r="E38">
        <v>9.8659999999999997</v>
      </c>
      <c r="F38" s="25">
        <f si="14" t="shared"/>
        <v>-2.2315008478337117E-2</v>
      </c>
      <c r="G38" s="25"/>
      <c r="H38" s="25">
        <f si="0" t="shared"/>
        <v>-1.98662071761605E-2</v>
      </c>
      <c r="I38">
        <v>2259.11</v>
      </c>
      <c r="J38">
        <v>2219.77</v>
      </c>
      <c r="K38" s="25">
        <f si="11" t="shared"/>
        <v>-1.7413937347008357E-2</v>
      </c>
      <c r="L38">
        <f si="5" t="shared"/>
        <v>4</v>
      </c>
    </row>
    <row r="39" spans="1:12">
      <c r="A39" s="1">
        <v>42454</v>
      </c>
      <c r="B39">
        <v>9.67</v>
      </c>
      <c r="C39" s="25">
        <f si="12" t="shared"/>
        <v>0</v>
      </c>
      <c r="D39" s="26">
        <f si="13" t="shared"/>
        <v>9.8496438549939871</v>
      </c>
      <c r="F39" s="25">
        <f si="14" t="shared"/>
        <v>-1.8238614272627074E-2</v>
      </c>
      <c r="G39" s="25"/>
      <c r="I39">
        <v>2219.77</v>
      </c>
      <c r="J39">
        <v>2216.09</v>
      </c>
      <c r="K39" s="25">
        <f si="11" t="shared"/>
        <v>-1.6578294147591155E-3</v>
      </c>
      <c r="L39">
        <f si="5" t="shared"/>
        <v>5</v>
      </c>
    </row>
    <row r="40" spans="1:12">
      <c r="A40" s="1">
        <v>42457</v>
      </c>
      <c r="B40">
        <v>9.67</v>
      </c>
      <c r="C40" s="25">
        <f si="12" t="shared"/>
        <v>0</v>
      </c>
      <c r="I40">
        <v>2216.09</v>
      </c>
      <c r="J40">
        <v>2199.69</v>
      </c>
      <c r="K40" s="25">
        <f si="11" t="shared"/>
        <v>-7.400421463027218E-3</v>
      </c>
      <c r="L40">
        <f si="5" t="shared"/>
        <v>1</v>
      </c>
    </row>
    <row r="41" spans="1:12">
      <c r="A41" s="1">
        <v>42458</v>
      </c>
      <c r="B41">
        <v>9.39</v>
      </c>
      <c r="C41" s="25">
        <f si="12" t="shared"/>
        <v>-2.8955532574974074E-2</v>
      </c>
      <c r="E41">
        <v>9.5220000000000002</v>
      </c>
      <c r="H41" s="25">
        <f ref="H41:H51" si="15" t="shared">+B41/E41-1</f>
        <v>-1.3862633900441068E-2</v>
      </c>
      <c r="I41">
        <v>2199.69</v>
      </c>
      <c r="J41">
        <v>2152.5500000000002</v>
      </c>
      <c r="K41" s="25">
        <f ref="K41:K55" si="16" t="shared">+J41/I41-1</f>
        <v>-2.1430292450299704E-2</v>
      </c>
      <c r="L41">
        <f si="5" t="shared"/>
        <v>2</v>
      </c>
    </row>
    <row r="42" spans="1:12">
      <c r="A42" s="1">
        <v>42459</v>
      </c>
      <c r="B42">
        <v>9.9700000000000006</v>
      </c>
      <c r="C42" s="25">
        <f si="12" t="shared"/>
        <v>6.1767838125665664E-2</v>
      </c>
      <c r="D42" s="26">
        <f ref="D42:D49" si="17" t="shared">+E41*(1+K42)</f>
        <v>9.9476821258507346</v>
      </c>
      <c r="E42">
        <v>10.032999999999999</v>
      </c>
      <c r="F42" s="25">
        <f>+B42/D42-1</f>
        <v>2.2435250611063662E-3</v>
      </c>
      <c r="G42" s="25"/>
      <c r="H42" s="25">
        <f si="15" t="shared"/>
        <v>-6.2792783813414577E-3</v>
      </c>
      <c r="I42">
        <v>2152.5500000000002</v>
      </c>
      <c r="J42">
        <v>2248.7800000000002</v>
      </c>
      <c r="K42" s="25">
        <f si="16" t="shared"/>
        <v>4.4705117186592647E-2</v>
      </c>
      <c r="L42">
        <f si="5" t="shared"/>
        <v>3</v>
      </c>
    </row>
    <row r="43" spans="1:12">
      <c r="A43" s="1">
        <v>42460</v>
      </c>
      <c r="B43">
        <v>9.84</v>
      </c>
      <c r="C43" s="25">
        <f si="12" t="shared"/>
        <v>-1.3039117352056206E-2</v>
      </c>
      <c r="D43" s="26">
        <f si="17" t="shared"/>
        <v>9.9861985476569508</v>
      </c>
      <c r="E43">
        <v>10.02</v>
      </c>
      <c r="F43" s="25">
        <f>+B43/D43-1</f>
        <v>-1.4640060174975544E-2</v>
      </c>
      <c r="G43" s="25"/>
      <c r="H43" s="25">
        <f si="15" t="shared"/>
        <v>-1.7964071856287345E-2</v>
      </c>
      <c r="I43">
        <v>2248.7800000000002</v>
      </c>
      <c r="J43">
        <v>2238.29</v>
      </c>
      <c r="K43" s="25">
        <f si="16" t="shared"/>
        <v>-4.6647515541761164E-3</v>
      </c>
      <c r="L43">
        <f si="5" t="shared"/>
        <v>4</v>
      </c>
    </row>
    <row r="44" spans="1:12">
      <c r="A44" s="1">
        <v>42461</v>
      </c>
      <c r="B44">
        <v>9.77</v>
      </c>
      <c r="C44" s="25">
        <f si="12" t="shared"/>
        <v>-7.1138211382114624E-3</v>
      </c>
      <c r="D44" s="26">
        <f si="17" t="shared"/>
        <v>9.8726292839623095</v>
      </c>
      <c r="E44">
        <v>9.8919999999999995</v>
      </c>
      <c r="F44" s="25">
        <f ref="F44:F51" si="18" t="shared">+B44/D44-1</f>
        <v>-1.0395334516310362E-2</v>
      </c>
      <c r="G44" s="25"/>
      <c r="H44" s="25">
        <f si="15" t="shared"/>
        <v>-1.2333198544278168E-2</v>
      </c>
      <c r="I44">
        <v>2238.29</v>
      </c>
      <c r="J44">
        <v>2205.37</v>
      </c>
      <c r="K44" s="25">
        <f si="16" t="shared"/>
        <v>-1.4707656291186644E-2</v>
      </c>
      <c r="L44">
        <f si="5" t="shared"/>
        <v>5</v>
      </c>
    </row>
    <row r="45" spans="1:12">
      <c r="A45" s="1">
        <v>42465</v>
      </c>
      <c r="B45">
        <v>10.06</v>
      </c>
      <c r="C45" s="25">
        <f si="12" t="shared"/>
        <v>2.9682702149437246E-2</v>
      </c>
      <c r="D45" s="26">
        <f si="17" t="shared"/>
        <v>10.224593533057945</v>
      </c>
      <c r="E45">
        <v>10.210000000000001</v>
      </c>
      <c r="F45" s="25">
        <f si="18" t="shared"/>
        <v>-1.6097806971571482E-2</v>
      </c>
      <c r="G45" s="25"/>
      <c r="H45" s="25">
        <f si="15" t="shared"/>
        <v>-1.4691478942213565E-2</v>
      </c>
      <c r="I45">
        <v>2205.37</v>
      </c>
      <c r="J45">
        <v>2279.52</v>
      </c>
      <c r="K45" s="25">
        <f si="16" t="shared"/>
        <v>3.3622476047103333E-2</v>
      </c>
      <c r="L45">
        <f si="5" t="shared"/>
        <v>2</v>
      </c>
    </row>
    <row r="46" spans="1:12">
      <c r="A46" s="1">
        <v>42466</v>
      </c>
      <c r="B46">
        <v>10.199999999999999</v>
      </c>
      <c r="C46" s="25">
        <f si="12" t="shared"/>
        <v>1.391650099403563E-2</v>
      </c>
      <c r="D46" s="26">
        <f si="17" t="shared"/>
        <v>10.288472309959992</v>
      </c>
      <c r="E46">
        <v>10.281000000000001</v>
      </c>
      <c r="F46" s="25">
        <f si="18" t="shared"/>
        <v>-8.599168787609579E-3</v>
      </c>
      <c r="G46" s="25"/>
      <c r="H46" s="25">
        <f si="15" t="shared"/>
        <v>-7.8786110300556045E-3</v>
      </c>
      <c r="I46">
        <v>2279.52</v>
      </c>
      <c r="J46">
        <v>2297.04</v>
      </c>
      <c r="K46" s="25">
        <f si="16" t="shared"/>
        <v>7.6858285954937156E-3</v>
      </c>
      <c r="L46">
        <f si="5" t="shared"/>
        <v>3</v>
      </c>
    </row>
    <row r="47" spans="1:12">
      <c r="A47" s="1">
        <v>42467</v>
      </c>
      <c r="B47">
        <v>9.9700000000000006</v>
      </c>
      <c r="C47" s="25">
        <f si="12" t="shared"/>
        <v>-2.2549019607843057E-2</v>
      </c>
      <c r="D47" s="26">
        <f si="17" t="shared"/>
        <v>10.064552241145126</v>
      </c>
      <c r="E47">
        <v>10.081</v>
      </c>
      <c r="F47" s="25">
        <f si="18" t="shared"/>
        <v>-9.3945799951818953E-3</v>
      </c>
      <c r="G47" s="25"/>
      <c r="H47" s="25">
        <f si="15" t="shared"/>
        <v>-1.1010812419402716E-2</v>
      </c>
      <c r="I47">
        <v>2297.04</v>
      </c>
      <c r="J47">
        <v>2248.6799999999998</v>
      </c>
      <c r="K47" s="25">
        <f si="16" t="shared"/>
        <v>-2.1053181485738204E-2</v>
      </c>
      <c r="L47">
        <f si="5" t="shared"/>
        <v>4</v>
      </c>
    </row>
    <row r="48" spans="1:12">
      <c r="A48" s="1">
        <v>42468</v>
      </c>
      <c r="B48">
        <v>9.92</v>
      </c>
      <c r="C48" s="25">
        <f si="12" t="shared"/>
        <v>-5.015045135406293E-3</v>
      </c>
      <c r="D48" s="26">
        <f si="17" t="shared"/>
        <v>9.9969423528470038</v>
      </c>
      <c r="E48">
        <v>9.98</v>
      </c>
      <c r="F48" s="25">
        <f si="18" t="shared"/>
        <v>-7.6965886299316111E-3</v>
      </c>
      <c r="G48" s="25"/>
      <c r="H48" s="25">
        <f si="15" t="shared"/>
        <v>-6.0120240480961984E-3</v>
      </c>
      <c r="I48">
        <v>2248.6799999999998</v>
      </c>
      <c r="J48">
        <v>2229.9299999999998</v>
      </c>
      <c r="K48" s="25">
        <f si="16" t="shared"/>
        <v>-8.3382250920539525E-3</v>
      </c>
      <c r="L48">
        <f si="5" t="shared"/>
        <v>5</v>
      </c>
    </row>
    <row r="49" spans="1:12">
      <c r="A49" s="1">
        <v>42471</v>
      </c>
      <c r="B49">
        <v>10.16</v>
      </c>
      <c r="C49" s="25">
        <f si="12" t="shared"/>
        <v>2.4193548387096753E-2</v>
      </c>
      <c r="D49" s="26">
        <f si="17" t="shared"/>
        <v>10.218140120990347</v>
      </c>
      <c r="E49">
        <v>10.233000000000001</v>
      </c>
      <c r="F49" s="25">
        <f si="18" t="shared"/>
        <v>-5.6898927106033836E-3</v>
      </c>
      <c r="G49" s="25"/>
      <c r="H49" s="25">
        <f si="15" t="shared"/>
        <v>-7.1337828593766028E-3</v>
      </c>
      <c r="I49">
        <v>2229.9299999999998</v>
      </c>
      <c r="J49">
        <v>2283.14</v>
      </c>
      <c r="K49" s="25">
        <f si="16" t="shared"/>
        <v>2.3861735570174902E-2</v>
      </c>
      <c r="L49">
        <f si="5" t="shared"/>
        <v>1</v>
      </c>
    </row>
    <row r="50" spans="1:12">
      <c r="A50" s="1">
        <v>42472</v>
      </c>
      <c r="B50">
        <v>10.18</v>
      </c>
      <c r="C50" s="25">
        <f si="12" t="shared"/>
        <v>1.9685039370078705E-3</v>
      </c>
      <c r="D50" s="26">
        <f ref="D50:D55" si="19" t="shared">+E49*(1+K50)</f>
        <v>10.147304440375974</v>
      </c>
      <c r="E50">
        <v>10.148</v>
      </c>
      <c r="F50" s="25">
        <f si="18" t="shared"/>
        <v>3.2220931003046349E-3</v>
      </c>
      <c r="G50" s="25"/>
      <c r="H50" s="25">
        <f si="15" t="shared"/>
        <v>3.1533307055577886E-3</v>
      </c>
      <c r="I50">
        <v>2283.14</v>
      </c>
      <c r="J50">
        <v>2264.02</v>
      </c>
      <c r="K50" s="25">
        <f si="16" t="shared"/>
        <v>-8.3744317037062199E-3</v>
      </c>
      <c r="L50">
        <f si="5" t="shared"/>
        <v>2</v>
      </c>
    </row>
    <row r="51" spans="1:12">
      <c r="A51" s="1">
        <v>42473</v>
      </c>
      <c r="B51">
        <v>10.7</v>
      </c>
      <c r="C51" s="25">
        <f si="12" t="shared"/>
        <v>5.1080550098231869E-2</v>
      </c>
      <c r="D51" s="26">
        <f si="19" t="shared"/>
        <v>10.282423953852</v>
      </c>
      <c r="E51">
        <v>10.278</v>
      </c>
      <c r="F51" s="25">
        <f si="18" t="shared"/>
        <v>4.0610662235101458E-2</v>
      </c>
      <c r="G51" s="25"/>
      <c r="H51" s="25">
        <f si="15" t="shared"/>
        <v>4.1058571706557689E-2</v>
      </c>
      <c r="I51">
        <v>2264.02</v>
      </c>
      <c r="J51">
        <v>2294.0100000000002</v>
      </c>
      <c r="K51" s="25">
        <f si="16" t="shared"/>
        <v>1.3246349413874592E-2</v>
      </c>
      <c r="L51">
        <f si="5" t="shared"/>
        <v>3</v>
      </c>
    </row>
    <row r="52" spans="1:12">
      <c r="A52" s="1">
        <v>42474</v>
      </c>
      <c r="B52">
        <v>10.5</v>
      </c>
      <c r="C52" s="25">
        <f si="12" t="shared"/>
        <v>-1.869158878504662E-2</v>
      </c>
      <c r="D52" s="26">
        <f si="19" t="shared"/>
        <v>10.41411346070854</v>
      </c>
      <c r="E52">
        <v>10.385999999999999</v>
      </c>
      <c r="F52" s="25">
        <f>+B52/D52-1</f>
        <v>8.2471292074455249E-3</v>
      </c>
      <c r="G52" s="25"/>
      <c r="H52" s="25">
        <f>+B52/E52-1</f>
        <v>1.0976314269208531E-2</v>
      </c>
      <c r="I52">
        <v>2294.0100000000002</v>
      </c>
      <c r="J52">
        <v>2324.39</v>
      </c>
      <c r="K52" s="25">
        <f si="16" t="shared"/>
        <v>1.3243185513576616E-2</v>
      </c>
      <c r="L52">
        <f si="5" t="shared"/>
        <v>4</v>
      </c>
    </row>
    <row r="53" spans="1:12">
      <c r="A53" s="1">
        <v>42475</v>
      </c>
      <c r="B53">
        <v>10.4</v>
      </c>
      <c r="C53" s="25">
        <f si="12" t="shared"/>
        <v>-9.52380952380949E-3</v>
      </c>
      <c r="D53" s="26">
        <f si="19" t="shared"/>
        <v>10.320271761623479</v>
      </c>
      <c r="E53">
        <v>10.33</v>
      </c>
      <c r="F53" s="25">
        <f>+B53/D53-1</f>
        <v>7.725401057072423E-3</v>
      </c>
      <c r="G53" s="25"/>
      <c r="H53" s="25">
        <f>+B53/E53-1</f>
        <v>6.776379477250849E-3</v>
      </c>
      <c r="I53">
        <v>2324.39</v>
      </c>
      <c r="J53">
        <v>2309.6799999999998</v>
      </c>
      <c r="K53" s="25">
        <f si="16" t="shared"/>
        <v>-6.3285421121240804E-3</v>
      </c>
      <c r="L53">
        <f si="5" t="shared"/>
        <v>5</v>
      </c>
    </row>
    <row r="54" spans="1:12">
      <c r="A54" s="1">
        <v>42478</v>
      </c>
      <c r="B54">
        <v>10.16</v>
      </c>
      <c r="C54" s="25">
        <f si="12" t="shared"/>
        <v>-2.3076923076923106E-2</v>
      </c>
      <c r="D54" s="26">
        <f si="19" t="shared"/>
        <v>10.132808311108032</v>
      </c>
      <c r="E54">
        <v>10.135</v>
      </c>
      <c r="F54" s="25">
        <f>+B54/D54-1</f>
        <v>2.683529388605832E-3</v>
      </c>
      <c r="G54" s="25"/>
      <c r="H54" s="25">
        <f>+B54/E54-1</f>
        <v>2.4666995559941007E-3</v>
      </c>
      <c r="I54">
        <v>2309.6799999999998</v>
      </c>
      <c r="J54">
        <v>2265.59</v>
      </c>
      <c r="K54" s="25">
        <f si="16" t="shared"/>
        <v>-1.9089224481313338E-2</v>
      </c>
      <c r="L54">
        <f si="5" t="shared"/>
        <v>1</v>
      </c>
    </row>
    <row r="55" spans="1:12">
      <c r="A55" s="1">
        <v>42479</v>
      </c>
      <c r="B55">
        <v>10.199999999999999</v>
      </c>
      <c r="C55" s="25">
        <f si="12" t="shared"/>
        <v>3.937007874015741E-3</v>
      </c>
      <c r="D55" s="26">
        <f si="19" t="shared"/>
        <v>10.165921882017688</v>
      </c>
      <c r="E55">
        <v>10.186</v>
      </c>
      <c r="F55" s="25">
        <f>+B55/D55-1</f>
        <v>3.3521916042451583E-3</v>
      </c>
      <c r="G55" s="25"/>
      <c r="H55" s="25">
        <f>+B55/E55-1</f>
        <v>1.3744354997053954E-3</v>
      </c>
      <c r="I55">
        <v>3228.45</v>
      </c>
      <c r="J55">
        <v>3238.3</v>
      </c>
      <c r="K55" s="25">
        <f si="16" t="shared"/>
        <v>3.0509997057412974E-3</v>
      </c>
      <c r="L55">
        <f si="5" t="shared"/>
        <v>2</v>
      </c>
    </row>
    <row r="56" spans="1:12">
      <c r="A56" s="1">
        <v>42480</v>
      </c>
      <c r="L56">
        <f si="5" t="shared"/>
        <v>3</v>
      </c>
    </row>
    <row r="57" spans="1:12">
      <c r="A57" s="1">
        <v>42481</v>
      </c>
      <c r="B57">
        <v>9.75</v>
      </c>
      <c r="L57">
        <f si="5" t="shared"/>
        <v>4</v>
      </c>
    </row>
    <row r="58" spans="1:12">
      <c r="A58" s="1">
        <v>42482</v>
      </c>
      <c r="B58">
        <v>9.52</v>
      </c>
      <c r="C58" s="25">
        <f ref="C58:C75" si="20" t="shared">B58/B57-1</f>
        <v>-2.3589743589743639E-2</v>
      </c>
      <c r="E58">
        <v>9.4629999999999992</v>
      </c>
      <c r="H58" s="25">
        <f ref="H58:H85" si="21" t="shared">+B58/E58-1</f>
        <v>6.0234597907640186E-3</v>
      </c>
      <c r="I58">
        <v>2145.2399999999998</v>
      </c>
      <c r="J58">
        <v>2110.16</v>
      </c>
      <c r="K58" s="25">
        <f ref="K58:K90" si="22" t="shared">+J58/I58-1</f>
        <v>-1.6352482705897731E-2</v>
      </c>
      <c r="L58">
        <f si="5" t="shared"/>
        <v>5</v>
      </c>
    </row>
    <row r="59" spans="1:12">
      <c r="A59" s="1">
        <v>42485</v>
      </c>
      <c r="B59">
        <v>9.59</v>
      </c>
      <c r="C59" s="25">
        <f si="20" t="shared"/>
        <v>7.3529411764705621E-3</v>
      </c>
      <c r="E59">
        <v>9.5559999999999992</v>
      </c>
      <c r="H59" s="25">
        <f si="21" t="shared"/>
        <v>3.5579740477187372E-3</v>
      </c>
      <c r="I59">
        <v>2110.16</v>
      </c>
      <c r="J59">
        <v>2126.8399999999997</v>
      </c>
      <c r="K59" s="25">
        <f si="22" t="shared"/>
        <v>7.9046138681426736E-3</v>
      </c>
      <c r="L59">
        <f si="5" t="shared"/>
        <v>1</v>
      </c>
    </row>
    <row r="60" spans="1:12">
      <c r="A60" s="1">
        <v>42486</v>
      </c>
      <c r="B60">
        <v>9.5500000000000007</v>
      </c>
      <c r="C60" s="25">
        <f si="20" t="shared"/>
        <v>-4.1710114702814272E-3</v>
      </c>
      <c r="D60" s="26">
        <f ref="D60:D75" si="23" t="shared">+E59*(1+K60)</f>
        <v>9.685669443869779</v>
      </c>
      <c r="E60">
        <v>9.6029999999999998</v>
      </c>
      <c r="F60" s="25">
        <f ref="F60:F85" si="24" t="shared">+B60/D60-1</f>
        <v>-1.4007234570207805E-2</v>
      </c>
      <c r="G60" s="25"/>
      <c r="H60" s="25">
        <f si="21" t="shared"/>
        <v>-5.5191086118919763E-3</v>
      </c>
      <c r="I60">
        <v>2126.8399999999997</v>
      </c>
      <c r="J60">
        <v>2155.6999999999998</v>
      </c>
      <c r="K60" s="25">
        <f si="22" t="shared"/>
        <v>1.3569426943258689E-2</v>
      </c>
      <c r="L60">
        <f si="5" t="shared"/>
        <v>2</v>
      </c>
    </row>
    <row r="61" spans="1:12">
      <c r="A61" s="1">
        <v>42487</v>
      </c>
      <c r="B61">
        <v>9.51</v>
      </c>
      <c r="C61" s="25">
        <f si="20" t="shared"/>
        <v>-4.1884816753927634E-3</v>
      </c>
      <c r="D61" s="26">
        <f si="23" t="shared"/>
        <v>9.5625067634643042</v>
      </c>
      <c r="E61">
        <v>9.58</v>
      </c>
      <c r="F61" s="25">
        <f si="24" t="shared"/>
        <v>-5.4908994851556869E-3</v>
      </c>
      <c r="G61" s="25"/>
      <c r="H61" s="25">
        <f si="21" t="shared"/>
        <v>-7.3068893528184242E-3</v>
      </c>
      <c r="I61">
        <v>2155.6999999999998</v>
      </c>
      <c r="J61">
        <v>2146.61</v>
      </c>
      <c r="K61" s="25">
        <f si="22" t="shared"/>
        <v>-4.2167277450478879E-3</v>
      </c>
      <c r="L61">
        <f si="5" t="shared"/>
        <v>3</v>
      </c>
    </row>
    <row r="62" spans="1:12">
      <c r="A62" s="1">
        <v>42488</v>
      </c>
      <c r="B62">
        <v>9.4700000000000006</v>
      </c>
      <c r="C62" s="25">
        <f si="20" t="shared"/>
        <v>-4.2060988433226809E-3</v>
      </c>
      <c r="D62" s="26">
        <f si="23" t="shared"/>
        <v>9.6184697732704123</v>
      </c>
      <c r="E62">
        <v>9.6389999999999993</v>
      </c>
      <c r="F62" s="25">
        <f si="24" t="shared"/>
        <v>-1.5435903711316645E-2</v>
      </c>
      <c r="G62" s="25"/>
      <c r="H62" s="25">
        <f si="21" t="shared"/>
        <v>-1.7532939101566392E-2</v>
      </c>
      <c r="I62">
        <v>2146.61</v>
      </c>
      <c r="J62">
        <v>2155.23</v>
      </c>
      <c r="K62" s="25">
        <f si="22" t="shared"/>
        <v>4.0156339530701413E-3</v>
      </c>
      <c r="L62">
        <f si="5" t="shared"/>
        <v>4</v>
      </c>
    </row>
    <row r="63" spans="1:12">
      <c r="A63" s="1">
        <v>42489</v>
      </c>
      <c r="B63">
        <v>9.44</v>
      </c>
      <c r="C63" s="25">
        <f si="20" t="shared"/>
        <v>-3.1678986272440923E-3</v>
      </c>
      <c r="D63" s="26">
        <f si="23" t="shared"/>
        <v>9.5652505115463295</v>
      </c>
      <c r="E63">
        <v>9.5690000000000008</v>
      </c>
      <c r="F63" s="25">
        <f si="24" t="shared"/>
        <v>-1.3094326321630434E-2</v>
      </c>
      <c r="G63" s="25"/>
      <c r="H63" s="25">
        <f si="21" t="shared"/>
        <v>-1.3481032500783918E-2</v>
      </c>
      <c r="I63">
        <v>2155.23</v>
      </c>
      <c r="J63">
        <v>2138.7399999999998</v>
      </c>
      <c r="K63" s="25">
        <f si="22" t="shared"/>
        <v>-7.6511555611235016E-3</v>
      </c>
      <c r="L63">
        <f si="5" t="shared"/>
        <v>5</v>
      </c>
    </row>
    <row r="64" spans="1:12">
      <c r="A64" s="1">
        <v>42493</v>
      </c>
      <c r="B64">
        <v>9.73</v>
      </c>
      <c r="C64" s="25">
        <f si="20" t="shared"/>
        <v>3.0720338983051043E-2</v>
      </c>
      <c r="D64" s="26">
        <f si="23" t="shared"/>
        <v>9.920174434480117</v>
      </c>
      <c r="E64">
        <v>9.9290000000000003</v>
      </c>
      <c r="F64" s="25">
        <f si="24" t="shared"/>
        <v>-1.9170472831517626E-2</v>
      </c>
      <c r="G64" s="25"/>
      <c r="H64" s="25">
        <f si="21" t="shared"/>
        <v>-2.0042300332359764E-2</v>
      </c>
      <c r="I64">
        <v>2138.7399999999998</v>
      </c>
      <c r="J64">
        <v>2217.23</v>
      </c>
      <c r="K64" s="25">
        <f si="22" t="shared"/>
        <v>3.6699178020703993E-2</v>
      </c>
      <c r="L64">
        <f si="5" t="shared"/>
        <v>2</v>
      </c>
    </row>
    <row r="65" spans="1:12">
      <c r="A65" s="1">
        <v>42494</v>
      </c>
      <c r="B65">
        <v>9.76</v>
      </c>
      <c r="C65" s="25">
        <f si="20" t="shared"/>
        <v>3.0832476875641834E-3</v>
      </c>
      <c r="D65" s="26">
        <f si="23" t="shared"/>
        <v>9.9011909364387094</v>
      </c>
      <c r="E65">
        <v>9.8640000000000008</v>
      </c>
      <c r="F65" s="25">
        <f si="24" t="shared"/>
        <v>-1.4259995322289387E-2</v>
      </c>
      <c r="G65" s="25"/>
      <c r="H65" s="25">
        <f si="21" t="shared"/>
        <v>-1.0543390105434036E-2</v>
      </c>
      <c r="I65">
        <v>2217.23</v>
      </c>
      <c r="J65">
        <v>2211.02</v>
      </c>
      <c r="K65" s="25">
        <f si="22" t="shared"/>
        <v>-2.8007919791812608E-3</v>
      </c>
      <c r="L65">
        <f si="5" t="shared"/>
        <v>3</v>
      </c>
    </row>
    <row r="66" spans="1:12">
      <c r="A66" s="1">
        <v>42495</v>
      </c>
      <c r="B66">
        <v>9.8000000000000007</v>
      </c>
      <c r="C66" s="25">
        <f si="20" t="shared"/>
        <v>4.098360655737876E-3</v>
      </c>
      <c r="D66" s="26">
        <f si="23" t="shared"/>
        <v>9.9223090519307853</v>
      </c>
      <c r="E66">
        <v>9.9179999999999993</v>
      </c>
      <c r="F66" s="25">
        <f si="24" t="shared"/>
        <v>-1.2326672278665241E-2</v>
      </c>
      <c r="G66" s="25"/>
      <c r="H66" s="25">
        <f si="21" t="shared"/>
        <v>-1.1897559991933759E-2</v>
      </c>
      <c r="I66">
        <v>2211.02</v>
      </c>
      <c r="J66">
        <v>2224.09</v>
      </c>
      <c r="K66" s="25">
        <f si="22" t="shared"/>
        <v>5.9112988575409364E-3</v>
      </c>
      <c r="L66">
        <f si="5" t="shared"/>
        <v>4</v>
      </c>
    </row>
    <row r="67" spans="1:12">
      <c r="A67" s="1">
        <v>42496</v>
      </c>
      <c r="B67">
        <v>9.31</v>
      </c>
      <c r="C67" s="25">
        <f si="20" t="shared"/>
        <v>-5.0000000000000044E-2</v>
      </c>
      <c r="D67" s="26">
        <f si="23" t="shared"/>
        <v>9.4948075032934796</v>
      </c>
      <c r="E67">
        <v>9.4830000000000005</v>
      </c>
      <c r="F67" s="25">
        <f si="24" t="shared"/>
        <v>-1.946406003801282E-2</v>
      </c>
      <c r="G67" s="25"/>
      <c r="H67" s="25">
        <f si="21" t="shared"/>
        <v>-1.8243171991985663E-2</v>
      </c>
      <c r="I67">
        <f>+J67+94.9</f>
        <v>2224.09</v>
      </c>
      <c r="J67">
        <v>2129.19</v>
      </c>
      <c r="K67" s="25">
        <f si="22" t="shared"/>
        <v>-4.26691365906956E-2</v>
      </c>
      <c r="L67">
        <f ref="L67:L98" si="25" t="shared">WEEKDAY(A67,2)</f>
        <v>5</v>
      </c>
    </row>
    <row r="68" spans="1:12">
      <c r="A68" s="1">
        <v>42499</v>
      </c>
      <c r="B68">
        <v>9.01</v>
      </c>
      <c r="C68" s="25">
        <f si="20" t="shared"/>
        <v>-3.2223415682062329E-2</v>
      </c>
      <c r="D68" s="26">
        <f si="23" t="shared"/>
        <v>9.1463367759570531</v>
      </c>
      <c r="E68">
        <v>9.1489999999999991</v>
      </c>
      <c r="F68" s="25">
        <f si="24" t="shared"/>
        <v>-1.4906161810643304E-2</v>
      </c>
      <c r="G68" s="25"/>
      <c r="H68" s="25">
        <f si="21" t="shared"/>
        <v>-1.5192917258716743E-2</v>
      </c>
      <c r="I68">
        <v>2129.19</v>
      </c>
      <c r="J68">
        <v>2053.6</v>
      </c>
      <c r="K68" s="25">
        <f si="22" t="shared"/>
        <v>-3.5501763581455958E-2</v>
      </c>
      <c r="L68">
        <f si="25" t="shared"/>
        <v>1</v>
      </c>
    </row>
    <row r="69" spans="1:12">
      <c r="A69" s="1">
        <v>42500</v>
      </c>
      <c r="B69">
        <v>9.02</v>
      </c>
      <c r="C69" s="25">
        <f si="20" t="shared"/>
        <v>1.1098779134295356E-3</v>
      </c>
      <c r="D69" s="26">
        <f si="23" t="shared"/>
        <v>9.1517621640046745</v>
      </c>
      <c r="E69">
        <v>9.1189999999999998</v>
      </c>
      <c r="F69" s="25">
        <f si="24" t="shared"/>
        <v>-1.4397463749977746E-2</v>
      </c>
      <c r="G69" s="25"/>
      <c r="H69" s="25">
        <f si="21" t="shared"/>
        <v>-1.0856453558504287E-2</v>
      </c>
      <c r="I69">
        <v>2053.6</v>
      </c>
      <c r="J69">
        <v>2054.2199999999998</v>
      </c>
      <c r="K69" s="25">
        <f si="22" t="shared"/>
        <v>3.019088430074035E-4</v>
      </c>
      <c r="L69">
        <f si="25" t="shared"/>
        <v>2</v>
      </c>
    </row>
    <row r="70" spans="1:12">
      <c r="A70" s="1">
        <v>42501</v>
      </c>
      <c r="B70">
        <v>8.94</v>
      </c>
      <c r="C70" s="25">
        <f si="20" t="shared"/>
        <v>-8.8691796008869561E-3</v>
      </c>
      <c r="D70" s="26">
        <f si="23" t="shared"/>
        <v>9.0333687092911177</v>
      </c>
      <c r="E70">
        <v>9.0380000000000003</v>
      </c>
      <c r="F70" s="25">
        <f si="24" t="shared"/>
        <v>-1.0335979001397932E-2</v>
      </c>
      <c r="G70" s="25"/>
      <c r="H70" s="25">
        <f si="21" t="shared"/>
        <v>-1.0843106882053588E-2</v>
      </c>
      <c r="I70">
        <v>2054.2199999999998</v>
      </c>
      <c r="J70">
        <v>2034.93</v>
      </c>
      <c r="K70" s="25">
        <f si="22" t="shared"/>
        <v>-9.3904255629873035E-3</v>
      </c>
      <c r="L70">
        <f si="25" t="shared"/>
        <v>3</v>
      </c>
    </row>
    <row r="71" spans="1:12">
      <c r="A71" s="1">
        <v>42502</v>
      </c>
      <c r="B71">
        <v>8.91</v>
      </c>
      <c r="C71" s="25">
        <f si="20" t="shared"/>
        <v>-3.3557046979865168E-3</v>
      </c>
      <c r="D71" s="26">
        <f si="23" t="shared"/>
        <v>9.0363566707454304</v>
      </c>
      <c r="E71">
        <v>9.0310000000000006</v>
      </c>
      <c r="F71" s="25">
        <f si="24" t="shared"/>
        <v>-1.3983143356271155E-2</v>
      </c>
      <c r="G71" s="25"/>
      <c r="H71" s="25">
        <f si="21" t="shared"/>
        <v>-1.3398294762484775E-2</v>
      </c>
      <c r="I71">
        <v>2034.93</v>
      </c>
      <c r="J71">
        <v>2034.56</v>
      </c>
      <c r="K71" s="25">
        <f si="22" t="shared"/>
        <v>-1.8182443622150046E-4</v>
      </c>
      <c r="L71">
        <f si="25" t="shared"/>
        <v>4</v>
      </c>
    </row>
    <row r="72" spans="1:12">
      <c r="A72" s="1">
        <v>42503</v>
      </c>
      <c r="B72">
        <v>8.86</v>
      </c>
      <c r="C72" s="25">
        <f si="20" t="shared"/>
        <v>-5.6116722783390305E-3</v>
      </c>
      <c r="D72" s="26">
        <f si="23" t="shared"/>
        <v>8.9895416306228384</v>
      </c>
      <c r="E72">
        <v>8.9779999999999998</v>
      </c>
      <c r="F72" s="25">
        <f si="24" t="shared"/>
        <v>-1.4410259826992289E-2</v>
      </c>
      <c r="G72" s="25"/>
      <c r="H72" s="25">
        <f si="21" t="shared"/>
        <v>-1.3143239028736931E-2</v>
      </c>
      <c r="I72">
        <v>2034.56</v>
      </c>
      <c r="J72">
        <v>2025.22</v>
      </c>
      <c r="K72" s="25">
        <f si="22" t="shared"/>
        <v>-4.5906731676627066E-3</v>
      </c>
      <c r="L72">
        <f si="25" t="shared"/>
        <v>5</v>
      </c>
    </row>
    <row r="73" spans="1:12">
      <c r="A73" s="1">
        <v>42506</v>
      </c>
      <c r="B73">
        <v>8.92</v>
      </c>
      <c r="C73" s="25">
        <f si="20" t="shared"/>
        <v>6.7720090293454938E-3</v>
      </c>
      <c r="D73" s="26">
        <f si="23" t="shared"/>
        <v>9.1226963391631539</v>
      </c>
      <c r="E73">
        <v>9.1219999999999999</v>
      </c>
      <c r="F73" s="25">
        <f si="24" t="shared"/>
        <v>-2.2218906738459721E-2</v>
      </c>
      <c r="G73" s="25"/>
      <c r="H73" s="25">
        <f si="21" t="shared"/>
        <v>-2.2144266608199903E-2</v>
      </c>
      <c r="I73">
        <v>2025.22</v>
      </c>
      <c r="J73">
        <v>2057.86</v>
      </c>
      <c r="K73" s="25">
        <f si="22" t="shared"/>
        <v>1.6116767561055179E-2</v>
      </c>
      <c r="L73">
        <f si="25" t="shared"/>
        <v>1</v>
      </c>
    </row>
    <row r="74" spans="1:12">
      <c r="A74" s="1">
        <v>42507</v>
      </c>
      <c r="B74">
        <v>9.11</v>
      </c>
      <c r="C74" s="25">
        <f si="20" t="shared"/>
        <v>2.130044843049328E-2</v>
      </c>
      <c r="D74" s="26">
        <f si="23" t="shared"/>
        <v>9.2265244866025871</v>
      </c>
      <c r="E74">
        <v>9.2370000000000001</v>
      </c>
      <c r="F74" s="25">
        <f si="24" t="shared"/>
        <v>-1.2629293594981217E-2</v>
      </c>
      <c r="G74" s="25"/>
      <c r="H74" s="25">
        <f si="21" t="shared"/>
        <v>-1.3749052722745514E-2</v>
      </c>
      <c r="I74">
        <v>2057.86</v>
      </c>
      <c r="J74">
        <v>2081.44</v>
      </c>
      <c r="K74" s="25">
        <f si="22" t="shared"/>
        <v>1.1458505437687672E-2</v>
      </c>
      <c r="L74">
        <f si="25" t="shared"/>
        <v>2</v>
      </c>
    </row>
    <row r="75" spans="1:12">
      <c r="A75" s="1">
        <v>42508</v>
      </c>
      <c r="B75">
        <v>8.85</v>
      </c>
      <c r="C75" s="25">
        <f si="20" t="shared"/>
        <v>-2.8540065861690445E-2</v>
      </c>
      <c r="D75" s="26">
        <f si="23" t="shared"/>
        <v>8.9664277567453308</v>
      </c>
      <c r="E75">
        <v>8.9529999999999994</v>
      </c>
      <c r="F75" s="25">
        <f si="24" t="shared"/>
        <v>-1.2984854158641257E-2</v>
      </c>
      <c r="G75" s="25"/>
      <c r="H75" s="25">
        <f si="21" t="shared"/>
        <v>-1.1504523623366403E-2</v>
      </c>
      <c r="I75">
        <v>2081.44</v>
      </c>
      <c r="J75">
        <v>2020.47</v>
      </c>
      <c r="K75" s="25">
        <f si="22" t="shared"/>
        <v>-2.9292220770235966E-2</v>
      </c>
      <c r="L75">
        <f si="25" t="shared"/>
        <v>3</v>
      </c>
    </row>
    <row r="76" spans="1:12">
      <c r="A76" s="1">
        <v>42509</v>
      </c>
      <c r="B76">
        <v>8.91</v>
      </c>
      <c r="C76" s="25">
        <f ref="C76:C88" si="26" t="shared">B76/B75-1</f>
        <v>6.7796610169492677E-3</v>
      </c>
      <c r="D76" s="26">
        <f ref="D76:D85" si="27" t="shared">+E75*(1+K76)</f>
        <v>9.0280193222369043</v>
      </c>
      <c r="E76">
        <v>9.0180000000000007</v>
      </c>
      <c r="F76" s="25">
        <f si="24" t="shared"/>
        <v>-1.3072559774679582E-2</v>
      </c>
      <c r="G76" s="25"/>
      <c r="H76" s="25">
        <f si="21" t="shared"/>
        <v>-1.1976047904191711E-2</v>
      </c>
      <c r="I76">
        <v>2020.47</v>
      </c>
      <c r="J76">
        <v>2037.4</v>
      </c>
      <c r="K76" s="25">
        <f si="22" t="shared"/>
        <v>8.3792384940137854E-3</v>
      </c>
      <c r="L76">
        <f si="25" t="shared"/>
        <v>4</v>
      </c>
    </row>
    <row r="77" spans="1:12">
      <c r="A77" s="1">
        <v>42510</v>
      </c>
      <c r="B77">
        <v>9.02</v>
      </c>
      <c r="C77" s="25">
        <f si="26" t="shared"/>
        <v>1.2345679012345512E-2</v>
      </c>
      <c r="D77" s="26">
        <f si="27" t="shared"/>
        <v>9.1414918032786883</v>
      </c>
      <c r="E77">
        <v>9.1530000000000005</v>
      </c>
      <c r="F77" s="25">
        <f si="24" t="shared"/>
        <v>-1.3290150655182353E-2</v>
      </c>
      <c r="G77" s="25"/>
      <c r="H77" s="25">
        <f si="21" t="shared"/>
        <v>-1.4530754943734348E-2</v>
      </c>
      <c r="I77">
        <v>2037.4</v>
      </c>
      <c r="J77">
        <v>2065.3000000000002</v>
      </c>
      <c r="K77" s="25">
        <f si="22" t="shared"/>
        <v>1.369392362815347E-2</v>
      </c>
      <c r="L77">
        <f si="25" t="shared"/>
        <v>5</v>
      </c>
    </row>
    <row r="78" spans="1:12">
      <c r="A78" s="1">
        <v>42513</v>
      </c>
      <c r="B78">
        <v>9.11</v>
      </c>
      <c r="C78" s="25">
        <f si="26" t="shared"/>
        <v>9.9778270509978118E-3</v>
      </c>
      <c r="D78" s="26">
        <f si="27" t="shared"/>
        <v>9.2989392291676758</v>
      </c>
      <c r="E78">
        <v>9.2949999999999999</v>
      </c>
      <c r="F78" s="25">
        <f si="24" t="shared"/>
        <v>-2.0318363687659824E-2</v>
      </c>
      <c r="G78" s="25"/>
      <c r="H78" s="25">
        <f si="21" t="shared"/>
        <v>-1.9903173749327596E-2</v>
      </c>
      <c r="I78">
        <v>2065.3000000000002</v>
      </c>
      <c r="J78">
        <v>2098.23</v>
      </c>
      <c r="K78" s="25">
        <f si="22" t="shared"/>
        <v>1.5944414854984768E-2</v>
      </c>
      <c r="L78">
        <f si="25" t="shared"/>
        <v>1</v>
      </c>
    </row>
    <row r="79" spans="1:12">
      <c r="A79" s="1">
        <v>42514</v>
      </c>
      <c r="B79">
        <v>9.0500000000000007</v>
      </c>
      <c r="C79" s="25">
        <f si="26" t="shared"/>
        <v>-6.5861690450053079E-3</v>
      </c>
      <c r="D79" s="26">
        <f si="27" t="shared"/>
        <v>9.1943521205968857</v>
      </c>
      <c r="E79">
        <v>9.19</v>
      </c>
      <c r="F79" s="25">
        <f si="24" t="shared"/>
        <v>-1.5700086172848682E-2</v>
      </c>
      <c r="G79" s="25"/>
      <c r="H79" s="25">
        <f si="21" t="shared"/>
        <v>-1.5233949945592906E-2</v>
      </c>
      <c r="I79">
        <v>2098.23</v>
      </c>
      <c r="J79">
        <v>2075.5100000000002</v>
      </c>
      <c r="K79" s="25">
        <f si="22" t="shared"/>
        <v>-1.0828174223035503E-2</v>
      </c>
      <c r="L79">
        <f si="25" t="shared"/>
        <v>2</v>
      </c>
    </row>
    <row r="80" spans="1:12">
      <c r="A80" s="1">
        <v>42515</v>
      </c>
      <c r="B80">
        <v>9.0399999999999991</v>
      </c>
      <c r="C80" s="25">
        <f si="26" t="shared"/>
        <v>-1.1049723756907381E-3</v>
      </c>
      <c r="D80" s="26">
        <f si="27" t="shared"/>
        <v>9.1534261458629427</v>
      </c>
      <c r="E80">
        <v>9.1539999999999999</v>
      </c>
      <c r="F80" s="25">
        <f si="24" t="shared"/>
        <v>-1.239166013419013E-2</v>
      </c>
      <c r="G80" s="25"/>
      <c r="H80" s="25">
        <f si="21" t="shared"/>
        <v>-1.2453572208870556E-2</v>
      </c>
      <c r="I80">
        <v>2075.5100000000002</v>
      </c>
      <c r="J80">
        <v>2067.25</v>
      </c>
      <c r="K80" s="25">
        <f si="22" t="shared"/>
        <v>-3.9797447374381179E-3</v>
      </c>
      <c r="L80">
        <f si="25" t="shared"/>
        <v>3</v>
      </c>
    </row>
    <row r="81" spans="1:12">
      <c r="A81" s="1">
        <v>42516</v>
      </c>
      <c r="B81">
        <v>9.1</v>
      </c>
      <c r="C81" s="25">
        <f si="26" t="shared"/>
        <v>6.6371681415928752E-3</v>
      </c>
      <c r="D81" s="26">
        <f si="27" t="shared"/>
        <v>9.2370712492441633</v>
      </c>
      <c r="F81" s="25">
        <f si="24" t="shared"/>
        <v>-1.4839254298853577E-2</v>
      </c>
      <c r="G81" s="25"/>
      <c r="I81">
        <v>2067.25</v>
      </c>
      <c r="J81">
        <v>2086.0099999999998</v>
      </c>
      <c r="K81" s="25">
        <f si="22" t="shared"/>
        <v>9.0748579030111021E-3</v>
      </c>
      <c r="L81">
        <f si="25" t="shared"/>
        <v>4</v>
      </c>
    </row>
    <row r="82" spans="1:12">
      <c r="A82" s="1">
        <v>42517</v>
      </c>
      <c r="B82">
        <v>9.1</v>
      </c>
      <c r="C82" s="25">
        <f si="26" t="shared"/>
        <v>0</v>
      </c>
      <c r="E82">
        <v>9.1609999999999996</v>
      </c>
      <c r="H82" s="25">
        <f si="21" t="shared"/>
        <v>-6.6586617181529917E-3</v>
      </c>
      <c r="I82">
        <v>2086.0099999999998</v>
      </c>
      <c r="J82">
        <v>2069.89</v>
      </c>
      <c r="K82" s="25">
        <f si="22" t="shared"/>
        <v>-7.727671487672616E-3</v>
      </c>
      <c r="L82">
        <f si="25" t="shared"/>
        <v>5</v>
      </c>
    </row>
    <row r="83" spans="1:12">
      <c r="A83" s="1">
        <v>42520</v>
      </c>
      <c r="B83">
        <v>9.0299999999999994</v>
      </c>
      <c r="C83" s="25">
        <f si="26" t="shared"/>
        <v>-7.692307692307776E-3</v>
      </c>
      <c r="D83" s="26">
        <f si="27" t="shared"/>
        <v>9.1106782099531856</v>
      </c>
      <c r="E83">
        <v>9.0820000000000007</v>
      </c>
      <c r="F83" s="25">
        <f si="24" t="shared"/>
        <v>-8.8553462315293929E-3</v>
      </c>
      <c r="G83" s="25"/>
      <c r="H83" s="25">
        <f si="21" t="shared"/>
        <v>-5.725611098877037E-3</v>
      </c>
      <c r="I83">
        <v>2069.89</v>
      </c>
      <c r="J83">
        <v>2058.52</v>
      </c>
      <c r="K83" s="25">
        <f si="22" t="shared"/>
        <v>-5.493045524158191E-3</v>
      </c>
      <c r="L83">
        <f si="25" t="shared"/>
        <v>1</v>
      </c>
    </row>
    <row r="84" spans="1:12">
      <c r="A84" s="1">
        <v>42521</v>
      </c>
      <c r="B84">
        <v>9.49</v>
      </c>
      <c r="C84" s="25">
        <f si="26" t="shared"/>
        <v>5.0941306755260429E-2</v>
      </c>
      <c r="D84" s="26">
        <f si="27" t="shared"/>
        <v>9.5288380001165898</v>
      </c>
      <c r="E84">
        <v>9.4870000000000001</v>
      </c>
      <c r="F84" s="25">
        <f si="24" t="shared"/>
        <v>-4.0758380104808367E-3</v>
      </c>
      <c r="G84" s="25"/>
      <c r="H84" s="25">
        <f si="21" t="shared"/>
        <v>3.1622219879845481E-4</v>
      </c>
      <c r="I84">
        <v>2058.52</v>
      </c>
      <c r="J84">
        <v>2159.8000000000002</v>
      </c>
      <c r="K84" s="25">
        <f si="22" t="shared"/>
        <v>4.9200396401298141E-2</v>
      </c>
      <c r="L84">
        <f si="25" t="shared"/>
        <v>2</v>
      </c>
    </row>
    <row r="85" spans="1:12">
      <c r="A85" s="1">
        <v>42522</v>
      </c>
      <c r="B85">
        <v>9.5</v>
      </c>
      <c r="C85" s="25">
        <f si="26" t="shared"/>
        <v>1.0537407797681642E-3</v>
      </c>
      <c r="D85" s="26">
        <f si="27" t="shared"/>
        <v>9.5266206778405405</v>
      </c>
      <c r="E85">
        <v>9.5210000000000008</v>
      </c>
      <c r="F85" s="25">
        <f si="24" t="shared"/>
        <v>-2.7943463627623233E-3</v>
      </c>
      <c r="G85" s="25"/>
      <c r="H85" s="25">
        <f si="21" t="shared"/>
        <v>-2.205650666946779E-3</v>
      </c>
      <c r="I85">
        <v>2159.8000000000002</v>
      </c>
      <c r="J85">
        <v>2168.8200000000002</v>
      </c>
      <c r="K85" s="25">
        <f si="22" t="shared"/>
        <v>4.1763126215390578E-3</v>
      </c>
      <c r="L85">
        <f si="25" t="shared"/>
        <v>3</v>
      </c>
    </row>
    <row r="86" spans="1:12">
      <c r="A86" s="1">
        <v>42523</v>
      </c>
      <c r="B86">
        <v>9.61</v>
      </c>
      <c r="C86" s="25">
        <f si="26" t="shared"/>
        <v>1.1578947368420911E-2</v>
      </c>
      <c r="D86" s="26">
        <f>+E85*(1+K86)</f>
        <v>9.6076575096135208</v>
      </c>
      <c r="E86">
        <v>9.625</v>
      </c>
      <c r="F86" s="25">
        <f>+B86/D86-1</f>
        <v>2.438149345076468E-4</v>
      </c>
      <c r="G86" s="25"/>
      <c r="H86" s="25">
        <f>+B86/E86-1</f>
        <v>-1.5584415584416478E-3</v>
      </c>
      <c r="I86">
        <v>2168.8200000000002</v>
      </c>
      <c r="J86">
        <v>2188.56</v>
      </c>
      <c r="K86" s="25">
        <f si="22" t="shared"/>
        <v>9.1017235178574296E-3</v>
      </c>
      <c r="L86">
        <f si="25" t="shared"/>
        <v>4</v>
      </c>
    </row>
    <row r="87" spans="1:12">
      <c r="A87" s="1">
        <v>42524</v>
      </c>
      <c r="B87">
        <v>9.76</v>
      </c>
      <c r="C87" s="25">
        <f si="26" t="shared"/>
        <v>1.5608740894901274E-2</v>
      </c>
      <c r="D87" s="26">
        <f>+E86*(1+K87)</f>
        <v>9.6971690289505421</v>
      </c>
      <c r="E87">
        <v>9.6940000000000008</v>
      </c>
      <c r="F87" s="25">
        <f>+B87/D87-1</f>
        <v>6.4793107000484795E-3</v>
      </c>
      <c r="G87" s="25"/>
      <c r="H87" s="25">
        <f>+B87/E87-1</f>
        <v>6.8083350526098041E-3</v>
      </c>
      <c r="I87">
        <v>2188.56</v>
      </c>
      <c r="J87">
        <v>2204.9699999999998</v>
      </c>
      <c r="K87" s="25">
        <f si="22" t="shared"/>
        <v>7.4980809299265427E-3</v>
      </c>
      <c r="L87">
        <f si="25" t="shared"/>
        <v>5</v>
      </c>
    </row>
    <row r="88" spans="1:12">
      <c r="A88" s="1">
        <v>42527</v>
      </c>
      <c r="B88">
        <v>9.76</v>
      </c>
      <c r="C88" s="25">
        <f si="26" t="shared"/>
        <v>0</v>
      </c>
      <c r="D88" s="26">
        <f>+E87*(1+K88)</f>
        <v>9.6690722322752709</v>
      </c>
      <c r="E88">
        <v>9.6969999999999992</v>
      </c>
      <c r="F88" s="25">
        <f>+B88/D88-1</f>
        <v>9.4039806033523465E-3</v>
      </c>
      <c r="G88" s="25"/>
      <c r="H88" s="25">
        <f>+B88/E88-1</f>
        <v>6.4968546973291907E-3</v>
      </c>
      <c r="I88">
        <v>2204.9699999999998</v>
      </c>
      <c r="J88" s="39">
        <v>2199.3000000000002</v>
      </c>
      <c r="K88" s="25">
        <f si="22" t="shared"/>
        <v>-2.5714635573271805E-3</v>
      </c>
      <c r="L88">
        <f si="25" t="shared"/>
        <v>1</v>
      </c>
    </row>
    <row r="89" spans="1:12">
      <c r="A89" s="1">
        <v>42528</v>
      </c>
      <c r="B89">
        <v>9.7100000000000009</v>
      </c>
      <c r="C89" s="25">
        <f>B89/B88-1</f>
        <v>-5.1229508196720674E-3</v>
      </c>
      <c r="D89" s="26">
        <f ref="D89:D95" si="28" t="shared">+E88*(1+K89)</f>
        <v>9.685668535443094</v>
      </c>
      <c r="E89">
        <v>9.673</v>
      </c>
      <c r="F89" s="25">
        <f>+B89/D89-1</f>
        <v>2.5121099764946475E-3</v>
      </c>
      <c r="G89" s="25"/>
      <c r="H89" s="25">
        <f>+B89/E89-1</f>
        <v>3.8250801199215534E-3</v>
      </c>
      <c r="I89" s="39">
        <v>2199.3000000000002</v>
      </c>
      <c r="J89" s="39">
        <v>2196.73</v>
      </c>
      <c r="K89" s="25">
        <f si="22" t="shared"/>
        <v>-1.168553630700786E-3</v>
      </c>
      <c r="L89">
        <f si="25" t="shared"/>
        <v>2</v>
      </c>
    </row>
    <row r="90" spans="1:12">
      <c r="A90" s="1">
        <v>42529</v>
      </c>
      <c r="B90">
        <v>9.6199999999999992</v>
      </c>
      <c r="C90" s="25">
        <f>B90/B89-1</f>
        <v>-9.2687950566427979E-3</v>
      </c>
      <c r="D90" s="26">
        <f si="28" t="shared"/>
        <v>9.6281297291883838</v>
      </c>
      <c r="E90">
        <v>9.625</v>
      </c>
      <c r="F90" s="25">
        <f>+B90/D90-1</f>
        <v>-8.4437262656933409E-4</v>
      </c>
      <c r="G90" s="25"/>
      <c r="H90" s="25">
        <f>+B90/E90-1</f>
        <v>-5.1948051948058627E-4</v>
      </c>
      <c r="I90" s="39">
        <v>2196.73</v>
      </c>
      <c r="J90" s="39">
        <v>2186.54</v>
      </c>
      <c r="K90" s="25">
        <f si="22" t="shared"/>
        <v>-4.6387129961351636E-3</v>
      </c>
      <c r="L90">
        <f si="25" t="shared"/>
        <v>3</v>
      </c>
    </row>
    <row r="91" spans="1:12">
      <c r="A91" s="1">
        <v>42530</v>
      </c>
      <c r="B91">
        <v>9.6199999999999992</v>
      </c>
      <c r="C91" s="25">
        <f ref="C91:C98" si="29" t="shared">B91/B90-1</f>
        <v>0</v>
      </c>
      <c r="D91" s="26"/>
      <c r="E91">
        <v>9.625</v>
      </c>
      <c r="F91" s="25"/>
      <c r="G91" s="25"/>
      <c r="H91" s="25">
        <f ref="H91:H106" si="30" t="shared">+B91/E91-1</f>
        <v>-5.1948051948058627E-4</v>
      </c>
      <c r="I91" s="39">
        <v>2186.54</v>
      </c>
      <c r="J91" s="39">
        <v>2186.54</v>
      </c>
      <c r="K91" s="25">
        <f ref="K91:K114" si="31" t="shared">+J91/I91-1</f>
        <v>0</v>
      </c>
      <c r="L91">
        <f si="25" t="shared"/>
        <v>4</v>
      </c>
    </row>
    <row r="92" spans="1:12">
      <c r="A92" s="1">
        <v>42531</v>
      </c>
      <c r="B92">
        <v>9.49</v>
      </c>
      <c r="C92" s="25">
        <f si="29" t="shared"/>
        <v>-1.3513513513513375E-2</v>
      </c>
      <c r="D92" s="26">
        <f si="28" t="shared"/>
        <v>9.625</v>
      </c>
      <c r="F92" s="25">
        <f ref="F92:F101" si="32" t="shared">+B92/D92-1</f>
        <v>-1.4025974025974053E-2</v>
      </c>
      <c r="G92" s="25"/>
      <c r="H92" s="25"/>
      <c r="I92" s="39">
        <v>2186.54</v>
      </c>
      <c r="J92" s="39">
        <v>2186.54</v>
      </c>
      <c r="K92" s="25">
        <f si="31" t="shared"/>
        <v>0</v>
      </c>
      <c r="L92">
        <f si="25" t="shared"/>
        <v>5</v>
      </c>
    </row>
    <row r="93" spans="1:12">
      <c r="A93" s="1">
        <v>42534</v>
      </c>
      <c r="B93">
        <v>8.9600000000000009</v>
      </c>
      <c r="C93" s="25">
        <f si="29" t="shared"/>
        <v>-5.5848261327713367E-2</v>
      </c>
      <c r="D93" s="26"/>
      <c r="E93">
        <v>9.0060000000000002</v>
      </c>
      <c r="H93" s="25">
        <f si="30" t="shared"/>
        <v>-5.1077059737951735E-3</v>
      </c>
      <c r="I93" s="39">
        <v>2186.54</v>
      </c>
      <c r="J93" s="39">
        <v>2054.71</v>
      </c>
      <c r="K93" s="25">
        <f si="31" t="shared"/>
        <v>-6.0291602257447785E-2</v>
      </c>
      <c r="L93">
        <f si="25" t="shared"/>
        <v>1</v>
      </c>
    </row>
    <row r="94" spans="1:12">
      <c r="A94" s="1">
        <v>42535</v>
      </c>
      <c r="B94">
        <v>9.01</v>
      </c>
      <c r="C94" s="25">
        <f si="29" t="shared"/>
        <v>5.5803571428569843E-3</v>
      </c>
      <c r="D94" s="26">
        <f si="28" t="shared"/>
        <v>9.0217791610494906</v>
      </c>
      <c r="E94">
        <v>9.0129999999999999</v>
      </c>
      <c r="F94" s="25">
        <f si="32" t="shared"/>
        <v>-1.305636154379175E-3</v>
      </c>
      <c r="G94" s="25"/>
      <c r="H94" s="25">
        <f si="30" t="shared"/>
        <v>-3.3285254632198225E-4</v>
      </c>
      <c r="I94" s="39">
        <v>2054.71</v>
      </c>
      <c r="J94" s="39">
        <v>2058.31</v>
      </c>
      <c r="K94" s="25">
        <f si="31" t="shared"/>
        <v>1.7520720685644253E-3</v>
      </c>
      <c r="L94">
        <f si="25" t="shared"/>
        <v>2</v>
      </c>
    </row>
    <row r="95" spans="1:12">
      <c r="A95" s="1">
        <v>42536</v>
      </c>
      <c r="B95">
        <v>9.25</v>
      </c>
      <c r="C95" s="25">
        <f si="29" t="shared"/>
        <v>2.6637069922308632E-2</v>
      </c>
      <c r="D95" s="26">
        <f si="28" t="shared"/>
        <v>9.3216640836414353</v>
      </c>
      <c r="E95">
        <v>9.3149999999999995</v>
      </c>
      <c r="F95" s="25">
        <f si="32" t="shared"/>
        <v>-7.6879066868755785E-3</v>
      </c>
      <c r="G95" s="25"/>
      <c r="H95" s="25">
        <f si="30" t="shared"/>
        <v>-6.977992485238782E-3</v>
      </c>
      <c r="I95" s="39">
        <v>2058.31</v>
      </c>
      <c r="J95" s="39">
        <v>2128.8000000000002</v>
      </c>
      <c r="K95" s="25">
        <f si="31" t="shared"/>
        <v>3.4246542066064034E-2</v>
      </c>
      <c r="L95">
        <f si="25" t="shared"/>
        <v>3</v>
      </c>
    </row>
    <row r="96" spans="1:12">
      <c r="A96" s="1">
        <v>42537</v>
      </c>
      <c r="B96">
        <v>9.1199999999999992</v>
      </c>
      <c r="C96" s="25">
        <f si="29" t="shared"/>
        <v>-1.4054054054054133E-2</v>
      </c>
      <c r="D96" s="26">
        <f>+E95*(1+K96)</f>
        <v>9.1951932074408109</v>
      </c>
      <c r="E96">
        <v>9.2210000000000001</v>
      </c>
      <c r="F96" s="25">
        <f si="32" t="shared"/>
        <v>-8.1774472536330078E-3</v>
      </c>
      <c r="G96" s="25"/>
      <c r="H96" s="25">
        <f si="30" t="shared"/>
        <v>-1.095325886563292E-2</v>
      </c>
      <c r="I96" s="39">
        <v>2128.8000000000002</v>
      </c>
      <c r="J96" s="39">
        <v>2101.42</v>
      </c>
      <c r="K96" s="25">
        <f si="31" t="shared"/>
        <v>-1.2861706125516736E-2</v>
      </c>
      <c r="L96">
        <f si="25" t="shared"/>
        <v>4</v>
      </c>
    </row>
    <row r="97" spans="1:12">
      <c r="A97" s="1">
        <v>42538</v>
      </c>
      <c r="B97">
        <v>9.1999999999999993</v>
      </c>
      <c r="C97" s="25">
        <f si="29" t="shared"/>
        <v>8.7719298245614308E-3</v>
      </c>
      <c r="D97" s="26">
        <f>+E96*(1+K97)</f>
        <v>9.3152100436847469</v>
      </c>
      <c r="E97">
        <v>9.3030000000000008</v>
      </c>
      <c r="F97" s="25">
        <f si="32" t="shared"/>
        <v>-1.2367949100928199E-2</v>
      </c>
      <c r="G97" s="25"/>
      <c r="H97" s="25">
        <f si="30" t="shared"/>
        <v>-1.1071697301945793E-2</v>
      </c>
      <c r="I97" s="39">
        <v>2101.42</v>
      </c>
      <c r="J97">
        <v>2122.89</v>
      </c>
      <c r="K97" s="25">
        <f si="31" t="shared"/>
        <v>1.0216900952689123E-2</v>
      </c>
      <c r="L97">
        <f si="25" t="shared"/>
        <v>5</v>
      </c>
    </row>
    <row r="98" spans="1:12">
      <c r="A98" s="1">
        <v>42541</v>
      </c>
      <c r="B98">
        <v>9.25</v>
      </c>
      <c r="C98" s="25">
        <f si="29" t="shared"/>
        <v>5.4347826086957873E-3</v>
      </c>
      <c r="D98" s="26">
        <f>+E97*(1+K98)</f>
        <v>9.2887139182906342</v>
      </c>
      <c r="F98" s="25">
        <f si="32" t="shared"/>
        <v>-4.1678448309622196E-3</v>
      </c>
      <c r="G98" s="25"/>
      <c r="I98">
        <v>2122.89</v>
      </c>
      <c r="J98">
        <v>2119.63</v>
      </c>
      <c r="K98" s="25">
        <f si="31" t="shared"/>
        <v>-1.5356424496792975E-3</v>
      </c>
      <c r="L98">
        <f si="25" t="shared"/>
        <v>1</v>
      </c>
    </row>
    <row r="99" spans="1:12">
      <c r="A99" s="1">
        <v>42542</v>
      </c>
      <c r="B99">
        <v>9.1300000000000008</v>
      </c>
      <c r="C99" s="25">
        <f ref="C99:C135" si="33" t="shared">B99/B98-1</f>
        <v>-1.297297297297284E-2</v>
      </c>
      <c r="D99" s="26"/>
      <c r="E99">
        <v>9.1850000000000005</v>
      </c>
      <c r="F99" s="25"/>
      <c r="G99" s="25"/>
      <c r="H99" s="25">
        <f si="30" t="shared"/>
        <v>-5.9880239520957446E-3</v>
      </c>
      <c r="I99">
        <v>2119.63</v>
      </c>
      <c r="J99">
        <v>2092</v>
      </c>
      <c r="K99" s="25">
        <f si="31" t="shared"/>
        <v>-1.3035293895632738E-2</v>
      </c>
      <c r="L99">
        <f ref="L99:L129" si="34" t="shared">WEEKDAY(A99,2)</f>
        <v>2</v>
      </c>
    </row>
    <row r="100" spans="1:12">
      <c r="A100" s="1">
        <v>42543</v>
      </c>
      <c r="B100">
        <v>9.2799999999999994</v>
      </c>
      <c r="C100" s="25">
        <f si="33" t="shared"/>
        <v>1.642935377875121E-2</v>
      </c>
      <c r="D100" s="26">
        <f>+E99*(1+K100)</f>
        <v>9.4169080783938828</v>
      </c>
      <c r="E100">
        <v>9.4</v>
      </c>
      <c r="F100" s="25">
        <f si="32" t="shared"/>
        <v>-1.4538538260557621E-2</v>
      </c>
      <c r="G100" s="25"/>
      <c r="H100" s="25">
        <f si="30" t="shared"/>
        <v>-1.276595744680864E-2</v>
      </c>
      <c r="I100">
        <v>2092</v>
      </c>
      <c r="J100">
        <v>2144.8200000000002</v>
      </c>
      <c r="K100" s="25">
        <f si="31" t="shared"/>
        <v>2.5248565965583225E-2</v>
      </c>
      <c r="L100">
        <f si="34" t="shared"/>
        <v>3</v>
      </c>
    </row>
    <row r="101" spans="1:12">
      <c r="A101" s="1">
        <v>42544</v>
      </c>
      <c r="B101">
        <v>9.2899999999999991</v>
      </c>
      <c r="C101" s="25">
        <f si="33" t="shared"/>
        <v>1.0775862068965747E-3</v>
      </c>
      <c r="D101" s="26">
        <f>+E100*(1+K101)</f>
        <v>9.367875159687058</v>
      </c>
      <c r="E101">
        <v>9.375</v>
      </c>
      <c r="F101" s="25">
        <f si="32" t="shared"/>
        <v>-8.3130014394492413E-3</v>
      </c>
      <c r="G101" s="25"/>
      <c r="H101" s="25">
        <f si="30" t="shared"/>
        <v>-9.0666666666667783E-3</v>
      </c>
      <c r="I101">
        <v>2144.8200000000002</v>
      </c>
      <c r="J101">
        <v>2137.4899999999998</v>
      </c>
      <c r="K101" s="25">
        <f si="31" t="shared"/>
        <v>-3.4175362035044898E-3</v>
      </c>
      <c r="L101">
        <f si="34" t="shared"/>
        <v>4</v>
      </c>
    </row>
    <row r="102" spans="1:12">
      <c r="A102" s="1">
        <v>42545</v>
      </c>
      <c r="B102">
        <v>9.19</v>
      </c>
      <c r="C102" s="25">
        <f si="33" t="shared"/>
        <v>-1.076426264800856E-2</v>
      </c>
      <c r="I102">
        <v>2137.4899999999998</v>
      </c>
      <c r="J102">
        <v>2127.36</v>
      </c>
      <c r="K102" s="25">
        <f si="31" t="shared"/>
        <v>-4.7392034582616205E-3</v>
      </c>
      <c r="L102">
        <f si="34" t="shared"/>
        <v>5</v>
      </c>
    </row>
    <row r="103" spans="1:12">
      <c r="A103" s="1">
        <v>42548</v>
      </c>
      <c r="B103">
        <v>9.48</v>
      </c>
      <c r="C103" s="25">
        <f si="33" t="shared"/>
        <v>3.1556039173014305E-2</v>
      </c>
      <c r="E103">
        <v>9.516</v>
      </c>
      <c r="H103" s="25">
        <f si="30" t="shared"/>
        <v>-3.7831021437578771E-3</v>
      </c>
      <c r="I103">
        <v>2127.36</v>
      </c>
      <c r="J103">
        <v>2191.81</v>
      </c>
      <c r="K103" s="25">
        <f si="31" t="shared"/>
        <v>3.0295765643802541E-2</v>
      </c>
      <c r="L103">
        <f si="34" t="shared"/>
        <v>1</v>
      </c>
    </row>
    <row r="104" spans="1:12">
      <c r="A104" s="1">
        <v>42549</v>
      </c>
      <c r="B104">
        <v>9.59</v>
      </c>
      <c r="C104" s="25">
        <f si="33" t="shared"/>
        <v>1.1603375527426074E-2</v>
      </c>
      <c r="D104" s="26">
        <f>+E103*(1+K104)</f>
        <v>9.6241062683353018</v>
      </c>
      <c r="E104">
        <v>9.5960000000000001</v>
      </c>
      <c r="F104" s="25">
        <f>+B104/D104-1</f>
        <v>-3.5438374623435465E-3</v>
      </c>
      <c r="G104" s="25"/>
      <c r="H104" s="25">
        <f si="30" t="shared"/>
        <v>-6.2526052521882924E-4</v>
      </c>
      <c r="I104">
        <v>2191.81</v>
      </c>
      <c r="J104">
        <v>2216.71</v>
      </c>
      <c r="K104" s="25">
        <f si="31" t="shared"/>
        <v>1.136047376369298E-2</v>
      </c>
      <c r="L104">
        <f si="34" t="shared"/>
        <v>2</v>
      </c>
    </row>
    <row r="105" spans="1:12">
      <c r="A105" s="1">
        <v>42550</v>
      </c>
      <c r="B105">
        <v>9.52</v>
      </c>
      <c r="C105" s="25">
        <f si="33" t="shared"/>
        <v>-7.2992700729926918E-3</v>
      </c>
      <c r="D105" s="26">
        <f>+E104*(1+K105)</f>
        <v>9.566043749520686</v>
      </c>
      <c r="E105">
        <v>9.5820000000000007</v>
      </c>
      <c r="F105" s="25">
        <f>+B105/D105-1</f>
        <v>-4.8132488964409692E-3</v>
      </c>
      <c r="G105" s="25"/>
      <c r="H105" s="25">
        <f si="30" t="shared"/>
        <v>-6.4704654560635566E-3</v>
      </c>
      <c r="I105">
        <v>2216.71</v>
      </c>
      <c r="J105">
        <v>2209.79</v>
      </c>
      <c r="K105" s="25">
        <f si="31" t="shared"/>
        <v>-3.1217434847138348E-3</v>
      </c>
      <c r="L105">
        <f si="34" t="shared"/>
        <v>3</v>
      </c>
    </row>
    <row r="106" spans="1:12">
      <c r="A106" s="1">
        <v>42551</v>
      </c>
      <c r="B106">
        <v>9.6199999999999992</v>
      </c>
      <c r="C106" s="25">
        <f si="33" t="shared"/>
        <v>1.0504201680672232E-2</v>
      </c>
      <c r="D106" s="26">
        <f>+E105*(1+K106)</f>
        <v>9.6600508555111588</v>
      </c>
      <c r="E106">
        <v>9.6649999999999991</v>
      </c>
      <c r="F106" s="25">
        <f>+B106/D106-1</f>
        <v>-4.1460294681896492E-3</v>
      </c>
      <c r="G106" s="25"/>
      <c r="H106" s="25">
        <f si="30" t="shared"/>
        <v>-4.6559751681324313E-3</v>
      </c>
      <c r="I106">
        <v>2209.79</v>
      </c>
      <c r="J106">
        <v>2227.79</v>
      </c>
      <c r="K106" s="25">
        <f si="31" t="shared"/>
        <v>8.1455703935668922E-3</v>
      </c>
      <c r="L106">
        <f si="34" t="shared"/>
        <v>4</v>
      </c>
    </row>
    <row r="107" spans="1:12">
      <c r="A107" s="1">
        <v>42552</v>
      </c>
      <c r="B107">
        <v>9.6199999999999992</v>
      </c>
      <c r="C107" s="25">
        <f si="33" t="shared"/>
        <v>0</v>
      </c>
      <c r="I107">
        <v>2227.79</v>
      </c>
      <c r="J107">
        <v>2211.1799999999998</v>
      </c>
      <c r="K107" s="25">
        <f si="31" t="shared"/>
        <v>-7.4558194443821169E-3</v>
      </c>
      <c r="L107">
        <f si="34" t="shared"/>
        <v>5</v>
      </c>
    </row>
    <row r="108" spans="1:12">
      <c r="A108" s="1">
        <v>42555</v>
      </c>
      <c r="B108">
        <v>9.7100000000000009</v>
      </c>
      <c r="C108" s="25">
        <f si="33" t="shared"/>
        <v>9.3555093555095503E-3</v>
      </c>
      <c r="I108">
        <v>2211.1799999999998</v>
      </c>
      <c r="J108">
        <v>2248.71</v>
      </c>
      <c r="K108" s="25">
        <f si="31" t="shared"/>
        <v>1.697283803218208E-2</v>
      </c>
      <c r="L108">
        <f si="34" t="shared"/>
        <v>1</v>
      </c>
    </row>
    <row r="109" spans="1:12">
      <c r="A109" s="1">
        <v>42556</v>
      </c>
      <c r="B109">
        <v>9.61</v>
      </c>
      <c r="C109" s="25">
        <f si="33" t="shared"/>
        <v>-1.0298661174047541E-2</v>
      </c>
      <c r="E109">
        <v>9.7170000000000005</v>
      </c>
      <c r="H109" s="25">
        <f>+B109/E109-1</f>
        <v>-1.1011629103632958E-2</v>
      </c>
      <c r="I109">
        <v>2248.71</v>
      </c>
      <c r="J109">
        <v>2246.02</v>
      </c>
      <c r="K109" s="25">
        <f si="31" t="shared"/>
        <v>-1.196241400625242E-3</v>
      </c>
      <c r="L109">
        <f si="34" t="shared"/>
        <v>2</v>
      </c>
    </row>
    <row r="110" spans="1:12">
      <c r="A110" s="1">
        <v>42557</v>
      </c>
      <c r="B110">
        <v>9.59</v>
      </c>
      <c r="C110" s="25">
        <f si="33" t="shared"/>
        <v>-2.0811654526534662E-3</v>
      </c>
      <c r="D110" s="26">
        <f>+E109*(1+K110)</f>
        <v>9.6977046152750201</v>
      </c>
      <c r="E110">
        <v>9.6690000000000005</v>
      </c>
      <c r="F110" s="25">
        <f>+B110/D110-1</f>
        <v>-1.1106196728798423E-2</v>
      </c>
      <c r="G110" s="25"/>
      <c r="H110" s="25">
        <f>+B110/E110-1</f>
        <v>-8.170441617540658E-3</v>
      </c>
      <c r="I110">
        <v>2246.02</v>
      </c>
      <c r="J110">
        <v>2241.56</v>
      </c>
      <c r="K110" s="25">
        <f si="31" t="shared"/>
        <v>-1.9857347663867486E-3</v>
      </c>
      <c r="L110">
        <f si="34" t="shared"/>
        <v>3</v>
      </c>
    </row>
    <row r="111" spans="1:12">
      <c r="A111" s="1">
        <v>42558</v>
      </c>
      <c r="B111">
        <v>9.57</v>
      </c>
      <c r="C111" s="25">
        <f si="33" t="shared"/>
        <v>-2.0855057351407691E-3</v>
      </c>
      <c r="D111" s="26">
        <f>+E110*(1+K111)</f>
        <v>9.6360447545459422</v>
      </c>
      <c r="E111">
        <v>9.6460000000000008</v>
      </c>
      <c r="F111" s="25">
        <f>+B111/D111-1</f>
        <v>-6.8539277502612794E-3</v>
      </c>
      <c r="G111" s="25"/>
      <c r="H111" s="25">
        <f>+B111/E111-1</f>
        <v>-7.8789135392909326E-3</v>
      </c>
      <c r="I111">
        <v>2241.56</v>
      </c>
      <c r="J111">
        <v>2233.92</v>
      </c>
      <c r="K111" s="25">
        <f si="31" t="shared"/>
        <v>-3.408340619925343E-3</v>
      </c>
      <c r="L111">
        <f si="34" t="shared"/>
        <v>4</v>
      </c>
    </row>
    <row r="112" spans="1:12">
      <c r="A112" s="1">
        <v>42559</v>
      </c>
      <c r="B112">
        <v>9.57</v>
      </c>
      <c r="C112" s="25">
        <f si="33" t="shared"/>
        <v>0</v>
      </c>
      <c r="D112" s="26">
        <f>+E111*(1+K112)</f>
        <v>9.6679352886405958</v>
      </c>
      <c r="F112" s="25">
        <f ref="F112:F118" si="35" t="shared">+B112/D112-1</f>
        <v>-1.0129907339746613E-2</v>
      </c>
      <c r="G112" s="25"/>
      <c r="H112" s="25"/>
      <c r="I112">
        <v>2233.92</v>
      </c>
      <c r="J112">
        <v>2239</v>
      </c>
      <c r="K112" s="25">
        <f si="31" t="shared"/>
        <v>2.2740295086662865E-3</v>
      </c>
      <c r="L112">
        <f si="34" t="shared"/>
        <v>5</v>
      </c>
    </row>
    <row r="113" spans="1:12">
      <c r="A113" s="1">
        <v>42562</v>
      </c>
      <c r="B113">
        <v>9.5399999999999991</v>
      </c>
      <c r="C113" s="25">
        <f si="33" t="shared"/>
        <v>-3.1347962382446415E-3</v>
      </c>
      <c r="D113" s="26"/>
      <c r="E113">
        <v>9.5719999999999992</v>
      </c>
      <c r="F113" s="25"/>
      <c r="G113" s="25"/>
      <c r="H113" s="25">
        <f>+B113/E113-1</f>
        <v>-3.3430839949853963E-3</v>
      </c>
      <c r="I113">
        <v>2239</v>
      </c>
      <c r="J113">
        <v>2218.59</v>
      </c>
      <c r="K113" s="25">
        <f si="31" t="shared"/>
        <v>-9.1156766413577062E-3</v>
      </c>
      <c r="L113">
        <f si="34" t="shared"/>
        <v>1</v>
      </c>
    </row>
    <row r="114" spans="1:12">
      <c r="A114" s="1">
        <v>42563</v>
      </c>
      <c r="B114">
        <v>9.6999999999999993</v>
      </c>
      <c r="C114" s="25">
        <f si="33" t="shared"/>
        <v>1.6771488469601747E-2</v>
      </c>
      <c r="D114">
        <v>9.5719999999999992</v>
      </c>
      <c r="E114">
        <v>9.6890000000000001</v>
      </c>
      <c r="F114" s="25">
        <f si="35" t="shared"/>
        <v>1.3372335979941585E-2</v>
      </c>
      <c r="G114" s="25"/>
      <c r="H114" s="25">
        <f>+B114/E114-1</f>
        <v>1.1353080813292227E-3</v>
      </c>
      <c r="I114">
        <v>2218.59</v>
      </c>
      <c r="J114">
        <v>2247.35</v>
      </c>
      <c r="K114" s="25">
        <f si="31" t="shared"/>
        <v>1.296318833132748E-2</v>
      </c>
      <c r="L114">
        <f si="34" t="shared"/>
        <v>2</v>
      </c>
    </row>
    <row r="115" spans="1:12">
      <c r="A115" s="1">
        <v>42564</v>
      </c>
      <c r="B115">
        <v>9.7899999999999991</v>
      </c>
      <c r="C115" s="25">
        <f si="33" t="shared"/>
        <v>9.2783505154638846E-3</v>
      </c>
      <c r="D115" s="26">
        <f>+E114*(1+K115)</f>
        <v>9.8529156250695262</v>
      </c>
      <c r="F115" s="25">
        <f si="35" t="shared"/>
        <v>-6.3854829842900918E-3</v>
      </c>
      <c r="G115" s="25"/>
      <c r="H115" s="25"/>
      <c r="I115">
        <v>2247.35</v>
      </c>
      <c r="J115">
        <v>2285.37</v>
      </c>
      <c r="K115" s="25">
        <f ref="K115:K121" si="36" t="shared">+J115/I115-1</f>
        <v>1.6917703072507617E-2</v>
      </c>
      <c r="L115">
        <f si="34" t="shared"/>
        <v>3</v>
      </c>
    </row>
    <row r="116" spans="1:12">
      <c r="A116" s="1">
        <v>42565</v>
      </c>
      <c r="B116">
        <v>9.81</v>
      </c>
      <c r="C116" s="25">
        <f si="33" t="shared"/>
        <v>2.0429009193054792E-3</v>
      </c>
      <c r="E116">
        <v>9.8919999999999995</v>
      </c>
      <c r="F116" s="25"/>
      <c r="G116" s="25"/>
      <c r="H116" s="25">
        <f>+B116/E116-1</f>
        <v>-8.2895268904163988E-3</v>
      </c>
      <c r="I116">
        <v>2285.37</v>
      </c>
      <c r="J116">
        <v>2293.08</v>
      </c>
      <c r="K116" s="25">
        <f si="36" t="shared"/>
        <v>3.3736331534937047E-3</v>
      </c>
      <c r="L116">
        <f si="34" t="shared"/>
        <v>4</v>
      </c>
    </row>
    <row r="117" spans="1:12">
      <c r="A117" s="1">
        <v>42566</v>
      </c>
      <c r="B117">
        <v>9.75</v>
      </c>
      <c r="C117" s="25">
        <f si="33" t="shared"/>
        <v>-6.1162079510703737E-3</v>
      </c>
      <c r="D117" s="26">
        <f>+E116*(1+K117)</f>
        <v>9.7656042353515797</v>
      </c>
      <c r="E117">
        <v>9.7729999999999997</v>
      </c>
      <c r="F117" s="25">
        <f si="35" t="shared"/>
        <v>-1.597877097567868E-3</v>
      </c>
      <c r="G117" s="25"/>
      <c r="H117" s="25">
        <f>+B117/E117-1</f>
        <v>-2.3534226951805737E-3</v>
      </c>
      <c r="I117">
        <v>2293.08</v>
      </c>
      <c r="J117">
        <v>2263.7800000000002</v>
      </c>
      <c r="K117" s="25">
        <f si="36" t="shared"/>
        <v>-1.2777574266924718E-2</v>
      </c>
      <c r="L117">
        <f si="34" t="shared"/>
        <v>5</v>
      </c>
    </row>
    <row r="118" spans="1:12">
      <c r="A118" s="1">
        <v>42569</v>
      </c>
      <c r="B118">
        <v>9.66</v>
      </c>
      <c r="C118" s="25">
        <f si="33" t="shared"/>
        <v>-9.2307692307692646E-3</v>
      </c>
      <c r="D118" s="26">
        <f>+E117*(1+K118)</f>
        <v>9.7129489217150056</v>
      </c>
      <c r="E118">
        <v>9.6880000000000006</v>
      </c>
      <c r="F118" s="25">
        <f si="35" t="shared"/>
        <v>-5.4513744632825878E-3</v>
      </c>
      <c r="G118" s="25"/>
      <c r="H118" s="25">
        <f>+B118/E118-1</f>
        <v>-2.8901734104046506E-3</v>
      </c>
      <c r="I118">
        <v>2263.7800000000002</v>
      </c>
      <c r="J118">
        <v>2249.87</v>
      </c>
      <c r="K118" s="25">
        <f si="36" t="shared"/>
        <v>-6.1445900219987415E-3</v>
      </c>
      <c r="L118">
        <f si="34" t="shared"/>
        <v>1</v>
      </c>
    </row>
    <row r="119" spans="1:12">
      <c r="A119" s="1">
        <v>42570</v>
      </c>
      <c r="B119">
        <v>9.69</v>
      </c>
      <c r="C119" s="25">
        <f si="33" t="shared"/>
        <v>3.1055900621117516E-3</v>
      </c>
      <c r="D119" s="26"/>
      <c r="F119" s="25"/>
      <c r="G119" s="25"/>
      <c r="H119" s="25"/>
      <c r="I119">
        <v>2249.87</v>
      </c>
      <c r="J119">
        <v>2273.7199999999998</v>
      </c>
      <c r="K119" s="25">
        <f si="36" t="shared"/>
        <v>1.0600612479832128E-2</v>
      </c>
      <c r="L119">
        <f si="34" t="shared"/>
        <v>2</v>
      </c>
    </row>
    <row r="120" spans="1:12">
      <c r="A120" s="1">
        <v>42571</v>
      </c>
      <c r="B120">
        <v>9.73</v>
      </c>
      <c r="C120" s="25">
        <f si="33" t="shared"/>
        <v>4.1279669762643856E-3</v>
      </c>
      <c r="I120">
        <v>2273.7199999999998</v>
      </c>
      <c r="J120">
        <v>2268.54</v>
      </c>
      <c r="K120" s="25">
        <f si="36" t="shared"/>
        <v>-2.2782048801083254E-3</v>
      </c>
      <c r="L120">
        <f si="34" t="shared"/>
        <v>3</v>
      </c>
    </row>
    <row r="121" spans="1:12">
      <c r="A121" s="1">
        <v>42572</v>
      </c>
      <c r="B121">
        <v>9.75</v>
      </c>
      <c r="C121" s="25">
        <f si="33" t="shared"/>
        <v>2.0554984583760483E-3</v>
      </c>
      <c r="D121" s="26"/>
      <c r="E121">
        <v>9.8059999999999992</v>
      </c>
      <c r="F121" s="25"/>
      <c r="G121" s="25"/>
      <c r="H121" s="25">
        <f ref="H121:H127" si="37" t="shared">+B121/E121-1</f>
        <v>-5.710789312665665E-3</v>
      </c>
      <c r="I121">
        <v>2268.54</v>
      </c>
      <c r="J121">
        <v>2265.13</v>
      </c>
      <c r="K121" s="25">
        <f si="36" t="shared"/>
        <v>-1.5031694393750072E-3</v>
      </c>
      <c r="L121">
        <f si="34" t="shared"/>
        <v>4</v>
      </c>
    </row>
    <row r="122" spans="1:12">
      <c r="A122" s="1">
        <v>42573</v>
      </c>
      <c r="B122">
        <v>9.66</v>
      </c>
      <c r="C122" s="25">
        <f si="33" t="shared"/>
        <v>-9.2307692307692646E-3</v>
      </c>
      <c r="D122" s="26">
        <f ref="D122:D135" si="38" t="shared">+E121*(1+K122)</f>
        <v>9.7405005452225684</v>
      </c>
      <c r="E122">
        <v>9.7370000000000001</v>
      </c>
      <c r="F122" s="25">
        <f ref="F122:F127" si="39" t="shared">+B122/D122-1</f>
        <v>-8.2645183221154994E-3</v>
      </c>
      <c r="G122" s="25"/>
      <c r="H122" s="25">
        <f si="37" t="shared"/>
        <v>-7.9079798705966597E-3</v>
      </c>
      <c r="I122">
        <v>2265.13</v>
      </c>
      <c r="J122">
        <v>2250</v>
      </c>
      <c r="K122" s="25">
        <f ref="K122:K128" si="40" t="shared">+J122/I122-1</f>
        <v>-6.6795283272925721E-3</v>
      </c>
      <c r="L122">
        <f si="34" t="shared"/>
        <v>5</v>
      </c>
    </row>
    <row r="123" spans="1:12">
      <c r="A123" s="1">
        <v>42576</v>
      </c>
      <c r="B123">
        <v>9.6300000000000008</v>
      </c>
      <c r="C123" s="25">
        <f si="33" t="shared"/>
        <v>-3.1055900621117516E-3</v>
      </c>
      <c r="D123" s="26">
        <f si="38" t="shared"/>
        <v>9.7192137466666662</v>
      </c>
      <c r="E123">
        <v>9.7029999999999994</v>
      </c>
      <c r="F123" s="25">
        <f si="39" t="shared"/>
        <v>-9.1791114993496903E-3</v>
      </c>
      <c r="G123" s="25"/>
      <c r="H123" s="25">
        <f si="37" t="shared"/>
        <v>-7.5234463567966925E-3</v>
      </c>
      <c r="I123">
        <v>2250</v>
      </c>
      <c r="J123">
        <v>2245.89</v>
      </c>
      <c r="K123" s="25">
        <f si="40" t="shared"/>
        <v>-1.8266666666667541E-3</v>
      </c>
      <c r="L123">
        <f si="34" t="shared"/>
        <v>1</v>
      </c>
    </row>
    <row r="124" spans="1:12">
      <c r="A124" s="1">
        <v>42577</v>
      </c>
      <c r="B124">
        <v>9.7799999999999994</v>
      </c>
      <c r="C124" s="25">
        <f si="33" t="shared"/>
        <v>1.5576323987538832E-2</v>
      </c>
      <c r="D124" s="26">
        <f si="38" t="shared"/>
        <v>9.8484225184670677</v>
      </c>
      <c r="E124">
        <v>9.8539999999999992</v>
      </c>
      <c r="F124" s="25">
        <f si="39" t="shared"/>
        <v>-6.9475612301124201E-3</v>
      </c>
      <c r="G124" s="25"/>
      <c r="H124" s="25">
        <f si="37" t="shared"/>
        <v>-7.5096407550233613E-3</v>
      </c>
      <c r="I124">
        <v>2245.89</v>
      </c>
      <c r="J124">
        <v>2279.5500000000002</v>
      </c>
      <c r="K124" s="25">
        <f si="40" t="shared"/>
        <v>1.4987376941880681E-2</v>
      </c>
      <c r="L124">
        <f si="34" t="shared"/>
        <v>2</v>
      </c>
    </row>
    <row r="125" spans="1:12">
      <c r="A125" s="1">
        <v>42578</v>
      </c>
      <c r="B125">
        <v>9.43</v>
      </c>
      <c r="C125" s="25">
        <f si="33" t="shared"/>
        <v>-3.5787321063394661E-2</v>
      </c>
      <c r="D125" s="26">
        <f si="38" t="shared"/>
        <v>9.3172832620473311</v>
      </c>
      <c r="E125">
        <v>9.3290000000000006</v>
      </c>
      <c r="F125" s="25">
        <f si="39" t="shared"/>
        <v>1.2097596990724213E-2</v>
      </c>
      <c r="G125" s="25"/>
      <c r="H125" s="25">
        <f si="37" t="shared"/>
        <v>1.0826455139886226E-2</v>
      </c>
      <c r="I125">
        <v>2279.5500000000002</v>
      </c>
      <c r="J125">
        <v>2155.39</v>
      </c>
      <c r="K125" s="25">
        <f si="40" t="shared"/>
        <v>-5.4466890395034273E-2</v>
      </c>
      <c r="L125">
        <f si="34" t="shared"/>
        <v>3</v>
      </c>
    </row>
    <row r="126" spans="1:12">
      <c r="A126" s="1">
        <v>42579</v>
      </c>
      <c r="B126">
        <v>9.35</v>
      </c>
      <c r="C126" s="25">
        <f si="33" t="shared"/>
        <v>-8.4835630965005571E-3</v>
      </c>
      <c r="D126" s="26">
        <f si="38" t="shared"/>
        <v>9.2612633722899336</v>
      </c>
      <c r="E126">
        <v>9.2729999999999997</v>
      </c>
      <c r="F126" s="25">
        <f si="39" t="shared"/>
        <v>9.5814819364246073E-3</v>
      </c>
      <c r="G126" s="25"/>
      <c r="H126" s="25">
        <f si="37" t="shared"/>
        <v>8.3036773428233346E-3</v>
      </c>
      <c r="I126">
        <v>2155.39</v>
      </c>
      <c r="J126">
        <v>2139.7399999999998</v>
      </c>
      <c r="K126" s="25">
        <f si="40" t="shared"/>
        <v>-7.260866942873534E-3</v>
      </c>
      <c r="L126">
        <f si="34" t="shared"/>
        <v>4</v>
      </c>
    </row>
    <row r="127" spans="1:12">
      <c r="A127" s="1">
        <v>42580</v>
      </c>
      <c r="B127">
        <v>9.27</v>
      </c>
      <c r="C127" s="25">
        <f si="33" t="shared"/>
        <v>-8.5561497326203106E-3</v>
      </c>
      <c r="D127" s="26">
        <f si="38" t="shared"/>
        <v>9.1978969080355562</v>
      </c>
      <c r="E127">
        <v>9.2080000000000002</v>
      </c>
      <c r="F127" s="25">
        <f si="39" t="shared"/>
        <v>7.8390845956810562E-3</v>
      </c>
      <c r="G127" s="25"/>
      <c r="H127" s="25">
        <f si="37" t="shared"/>
        <v>6.7332754126845362E-3</v>
      </c>
      <c r="I127">
        <v>2139.7399999999998</v>
      </c>
      <c r="J127">
        <v>2122.41</v>
      </c>
      <c r="K127" s="25">
        <f si="40" t="shared"/>
        <v>-8.0991148457288942E-3</v>
      </c>
      <c r="L127">
        <f si="34" t="shared"/>
        <v>5</v>
      </c>
    </row>
    <row r="128" spans="1:12">
      <c r="A128" s="1">
        <v>42583</v>
      </c>
      <c r="B128">
        <v>9.32</v>
      </c>
      <c r="C128" s="25">
        <f si="33" t="shared"/>
        <v>5.3937432578210487E-3</v>
      </c>
      <c r="D128" s="26">
        <f si="38" t="shared"/>
        <v>9.1072174744747709</v>
      </c>
      <c r="E128">
        <v>9.1389999999999993</v>
      </c>
      <c r="F128" s="25">
        <f ref="F128:F137" si="41" t="shared">+B128/D128-1</f>
        <v>2.3364164314907843E-2</v>
      </c>
      <c r="G128" s="25"/>
      <c r="H128" s="25">
        <f ref="H128:H143" si="42" t="shared">+B128/E128-1</f>
        <v>1.9805230331546131E-2</v>
      </c>
      <c r="I128">
        <v>2122.41</v>
      </c>
      <c r="J128">
        <v>2099.1799999999998</v>
      </c>
      <c r="K128" s="25">
        <f si="40" t="shared"/>
        <v>-1.0945104857214227E-2</v>
      </c>
      <c r="L128">
        <f si="34" t="shared"/>
        <v>1</v>
      </c>
    </row>
    <row r="129" spans="1:13">
      <c r="A129" s="1">
        <v>42584</v>
      </c>
      <c r="B129">
        <v>9.32</v>
      </c>
      <c r="C129" s="25">
        <f si="33" t="shared"/>
        <v>0</v>
      </c>
      <c r="D129" s="26">
        <f si="38" t="shared"/>
        <v>9.2000810745148112</v>
      </c>
      <c r="F129" s="25">
        <f si="41" t="shared"/>
        <v>1.3034550947314649E-2</v>
      </c>
      <c r="G129" s="25"/>
      <c r="H129" s="25"/>
      <c r="I129">
        <v>2099.1799999999998</v>
      </c>
      <c r="J129">
        <v>2113.21</v>
      </c>
      <c r="K129" s="25">
        <f ref="K129:K142" si="43" t="shared">+J129/I129-1</f>
        <v>6.6835621528407163E-3</v>
      </c>
      <c r="L129">
        <f si="34" t="shared"/>
        <v>2</v>
      </c>
    </row>
    <row r="130" spans="1:13">
      <c r="A130" s="1">
        <v>42585</v>
      </c>
      <c r="B130">
        <v>9.24</v>
      </c>
      <c r="C130" s="25">
        <f si="33" t="shared"/>
        <v>-8.5836909871245259E-3</v>
      </c>
      <c r="D130" s="26"/>
      <c r="E130">
        <v>9.1809999999999992</v>
      </c>
      <c r="F130" s="25"/>
      <c r="G130" s="25"/>
      <c r="H130" s="25">
        <f si="42" t="shared"/>
        <v>6.4263152162074011E-3</v>
      </c>
      <c r="I130">
        <v>2113.21</v>
      </c>
      <c r="J130">
        <v>2108.31</v>
      </c>
      <c r="K130" s="25">
        <f si="43" t="shared"/>
        <v>-2.3187473085969357E-3</v>
      </c>
      <c r="L130">
        <f ref="L130:L135" si="44" t="shared">WEEKDAY(A130,2)</f>
        <v>3</v>
      </c>
    </row>
    <row r="131" spans="1:13">
      <c r="A131" s="1">
        <v>42586</v>
      </c>
      <c r="B131">
        <v>9.2799999999999994</v>
      </c>
      <c r="C131" s="25">
        <f si="33" t="shared"/>
        <v>4.3290043290042934E-3</v>
      </c>
      <c r="D131" s="26">
        <f si="38" t="shared"/>
        <v>9.2739287154166128</v>
      </c>
      <c r="E131">
        <v>9.2629999999999999</v>
      </c>
      <c r="F131" s="25">
        <f si="41" t="shared"/>
        <v>6.5466155387783331E-4</v>
      </c>
      <c r="G131" s="25"/>
      <c r="H131" s="25">
        <f si="42" t="shared"/>
        <v>1.8352585555434509E-3</v>
      </c>
      <c r="I131">
        <v>2108.31</v>
      </c>
      <c r="J131">
        <v>2129.65</v>
      </c>
      <c r="K131" s="25">
        <f si="43" t="shared"/>
        <v>1.012185115092179E-2</v>
      </c>
      <c r="L131">
        <f si="44" t="shared"/>
        <v>4</v>
      </c>
    </row>
    <row r="132" spans="1:13">
      <c r="A132" s="1">
        <v>42587</v>
      </c>
      <c r="B132">
        <v>9.27</v>
      </c>
      <c r="C132" s="25">
        <f si="33" t="shared"/>
        <v>-1.0775862068965747E-3</v>
      </c>
      <c r="D132" s="26">
        <f si="38" t="shared"/>
        <v>9.1733994553095588</v>
      </c>
      <c r="F132" s="25">
        <f si="41" t="shared"/>
        <v>1.0530506728836375E-2</v>
      </c>
      <c r="G132" s="25"/>
      <c r="H132" s="25"/>
      <c r="I132">
        <v>2129.65</v>
      </c>
      <c r="J132">
        <v>2109.0500000000002</v>
      </c>
      <c r="K132" s="25">
        <f si="43" t="shared"/>
        <v>-9.6729509543821424E-3</v>
      </c>
      <c r="L132">
        <f si="44" t="shared"/>
        <v>5</v>
      </c>
    </row>
    <row r="133" spans="1:13">
      <c r="A133" s="1">
        <v>42590</v>
      </c>
      <c r="B133">
        <v>9.36</v>
      </c>
      <c r="C133" s="25">
        <f si="33" t="shared"/>
        <v>9.7087378640776656E-3</v>
      </c>
      <c r="D133" s="26"/>
      <c r="E133">
        <v>9.2230000000000008</v>
      </c>
      <c r="F133" s="25"/>
      <c r="G133" s="25"/>
      <c r="H133" s="25">
        <f si="42" t="shared"/>
        <v>1.4854168925512168E-2</v>
      </c>
      <c r="I133">
        <v>2109.0500000000002</v>
      </c>
      <c r="J133">
        <v>2130.59</v>
      </c>
      <c r="K133" s="25">
        <f si="43" t="shared"/>
        <v>1.0213129133970211E-2</v>
      </c>
      <c r="L133">
        <f si="44" t="shared"/>
        <v>1</v>
      </c>
    </row>
    <row r="134" spans="1:13">
      <c r="A134" s="1">
        <v>42591</v>
      </c>
      <c r="B134">
        <v>9.4</v>
      </c>
      <c r="C134" s="25">
        <f si="33" t="shared"/>
        <v>4.2735042735044804E-3</v>
      </c>
      <c r="D134" s="26">
        <f si="38" t="shared"/>
        <v>9.3265027527586248</v>
      </c>
      <c r="E134">
        <v>9.3279999999999994</v>
      </c>
      <c r="F134" s="25">
        <f si="41" t="shared"/>
        <v>7.8804723688776779E-3</v>
      </c>
      <c r="G134" s="25"/>
      <c r="H134" s="25">
        <f si="42" t="shared"/>
        <v>7.718696397941871E-3</v>
      </c>
      <c r="I134">
        <v>2130.59</v>
      </c>
      <c r="J134">
        <v>2154.5</v>
      </c>
      <c r="K134" s="25">
        <f si="43" t="shared"/>
        <v>1.1222243603884241E-2</v>
      </c>
      <c r="L134">
        <f si="44" t="shared"/>
        <v>2</v>
      </c>
    </row>
    <row r="135" spans="1:13">
      <c r="A135" s="1">
        <v>42592</v>
      </c>
      <c r="B135">
        <v>9.2899999999999991</v>
      </c>
      <c r="C135" s="25">
        <f si="33" t="shared"/>
        <v>-1.1702127659574568E-2</v>
      </c>
      <c r="D135" s="26">
        <f si="38" t="shared"/>
        <v>9.2522330006962168</v>
      </c>
      <c r="E135">
        <v>9.2739999999999991</v>
      </c>
      <c r="F135" s="25">
        <f si="41" t="shared"/>
        <v>4.0819334425474807E-3</v>
      </c>
      <c r="G135" s="25"/>
      <c r="H135" s="25">
        <f si="42" t="shared"/>
        <v>1.7252533965925743E-3</v>
      </c>
      <c r="I135">
        <v>2154.5</v>
      </c>
      <c r="J135">
        <v>2137</v>
      </c>
      <c r="K135" s="25">
        <f si="43" t="shared"/>
        <v>-8.1225342306799897E-3</v>
      </c>
      <c r="L135">
        <f si="44" t="shared"/>
        <v>3</v>
      </c>
    </row>
    <row r="136" spans="1:13">
      <c r="A136" s="1">
        <v>42593</v>
      </c>
      <c r="B136">
        <v>9.24</v>
      </c>
      <c r="C136" s="25">
        <f ref="C136:C144" si="45" t="shared">B136/B135-1</f>
        <v>-5.3821313240042246E-3</v>
      </c>
      <c r="D136" s="26">
        <f ref="D136:D137" si="46" t="shared">+E135*(1+K136)</f>
        <v>9.1281851193261581</v>
      </c>
      <c r="E136">
        <v>9.1370000000000005</v>
      </c>
      <c r="F136" s="25">
        <f si="41" t="shared"/>
        <v>1.2249409845677572E-2</v>
      </c>
      <c r="G136" s="25"/>
      <c r="H136" s="25">
        <f si="42" t="shared"/>
        <v>1.1272846667396363E-2</v>
      </c>
      <c r="I136">
        <v>2137</v>
      </c>
      <c r="J136">
        <v>2103.4</v>
      </c>
      <c r="K136" s="25">
        <f si="43" t="shared"/>
        <v>-1.5722976134768363E-2</v>
      </c>
      <c r="L136">
        <f ref="L136" si="47" t="shared">WEEKDAY(A136,2)</f>
        <v>4</v>
      </c>
    </row>
    <row r="137" spans="1:13">
      <c r="A137" s="1">
        <v>42594</v>
      </c>
      <c r="B137">
        <v>9.4499999999999993</v>
      </c>
      <c r="C137" s="25">
        <f si="45" t="shared"/>
        <v>2.2727272727272707E-2</v>
      </c>
      <c r="D137" s="26">
        <f si="46" t="shared"/>
        <v>9.2257897118950272</v>
      </c>
      <c r="E137">
        <v>9.2200000000000006</v>
      </c>
      <c r="F137" s="25">
        <f si="41" t="shared"/>
        <v>2.4302557841296979E-2</v>
      </c>
      <c r="G137" s="25"/>
      <c r="H137" s="25">
        <f si="42" t="shared"/>
        <v>2.4945770065075701E-2</v>
      </c>
      <c r="I137">
        <v>2103.4</v>
      </c>
      <c r="J137">
        <v>2123.84</v>
      </c>
      <c r="K137" s="25">
        <f si="43" t="shared"/>
        <v>9.7176000760672565E-3</v>
      </c>
      <c r="L137">
        <f ref="L137" si="48" t="shared">WEEKDAY(A137,2)</f>
        <v>5</v>
      </c>
      <c r="M137" t="s">
        <v>100</v>
      </c>
    </row>
    <row r="138" spans="1:13">
      <c r="A138" s="1">
        <v>42597</v>
      </c>
      <c r="B138">
        <v>9.75</v>
      </c>
      <c r="C138" s="25">
        <f si="45" t="shared"/>
        <v>3.1746031746031855E-2</v>
      </c>
      <c r="D138" s="26">
        <f ref="D138:D142" si="49" t="shared">+E137*(1+K138)</f>
        <v>9.5211485799306921</v>
      </c>
      <c r="E138">
        <v>9.5229999999999997</v>
      </c>
      <c r="F138" s="25">
        <f ref="F138:F142" si="50" t="shared">+B138/D138-1</f>
        <v>2.4036114776288198E-2</v>
      </c>
      <c r="G138" s="25"/>
      <c r="H138" s="25">
        <f si="42" t="shared"/>
        <v>2.3837026147222495E-2</v>
      </c>
      <c r="I138">
        <v>2123.84</v>
      </c>
      <c r="J138">
        <v>2193.21</v>
      </c>
      <c r="K138" s="25">
        <f si="43" t="shared"/>
        <v>3.2662535784239832E-2</v>
      </c>
      <c r="L138">
        <f ref="L138" si="51" t="shared">WEEKDAY(A138,2)</f>
        <v>1</v>
      </c>
    </row>
    <row r="139" spans="1:13">
      <c r="A139" s="1">
        <v>42598</v>
      </c>
      <c r="B139">
        <v>9.76</v>
      </c>
      <c r="C139" s="25">
        <f si="45" t="shared"/>
        <v>1.0256410256410664E-3</v>
      </c>
      <c r="D139" s="26">
        <f si="49" t="shared"/>
        <v>9.5572586756398152</v>
      </c>
      <c r="E139">
        <v>9.5719999999999992</v>
      </c>
      <c r="F139" s="25">
        <f si="50" t="shared"/>
        <v>2.1213334413239693E-2</v>
      </c>
      <c r="G139" s="25"/>
      <c r="H139" s="25">
        <f si="42" t="shared"/>
        <v>1.9640618470539106E-2</v>
      </c>
      <c r="I139">
        <v>2193.21</v>
      </c>
      <c r="J139">
        <v>2201.1</v>
      </c>
      <c r="K139" s="25">
        <f si="43" t="shared"/>
        <v>3.5974667268523497E-3</v>
      </c>
      <c r="L139">
        <f ref="L139" si="52" t="shared">WEEKDAY(A139,2)</f>
        <v>2</v>
      </c>
    </row>
    <row r="140" spans="1:13">
      <c r="A140" s="1">
        <v>42599</v>
      </c>
      <c r="B140">
        <v>9.64</v>
      </c>
      <c r="C140" s="25">
        <f si="45" t="shared"/>
        <v>-1.2295081967213073E-2</v>
      </c>
      <c r="D140" s="26">
        <f si="49" t="shared"/>
        <v>9.6028760165371843</v>
      </c>
      <c r="E140">
        <v>9.6020000000000003</v>
      </c>
      <c r="F140" s="25">
        <f si="50" t="shared"/>
        <v>3.8659234378206619E-3</v>
      </c>
      <c r="G140" s="25"/>
      <c r="H140" s="25">
        <f si="42" t="shared"/>
        <v>3.9575088523224888E-3</v>
      </c>
      <c r="I140">
        <v>2201.1</v>
      </c>
      <c r="J140">
        <v>2208.1999999999998</v>
      </c>
      <c r="K140" s="25">
        <f si="43" t="shared"/>
        <v>3.2256598973239292E-3</v>
      </c>
      <c r="L140">
        <f ref="L140" si="53" t="shared">WEEKDAY(A140,2)</f>
        <v>3</v>
      </c>
    </row>
    <row r="141" spans="1:13">
      <c r="A141" s="1">
        <v>42600</v>
      </c>
      <c r="B141">
        <v>9.65</v>
      </c>
      <c r="C141" s="25">
        <f si="45" t="shared"/>
        <v>1.0373443983402453E-3</v>
      </c>
      <c r="D141" s="26">
        <f si="49" t="shared"/>
        <v>9.5732574857349899</v>
      </c>
      <c r="E141">
        <v>9.577</v>
      </c>
      <c r="F141" s="25">
        <f si="50" t="shared"/>
        <v>8.0163428571062845E-3</v>
      </c>
      <c r="G141" s="25"/>
      <c r="H141" s="25">
        <f si="42" t="shared"/>
        <v>7.6224287355122211E-3</v>
      </c>
      <c r="I141">
        <v>2208.1999999999998</v>
      </c>
      <c r="J141">
        <v>2201.59</v>
      </c>
      <c r="K141" s="25">
        <f si="43" t="shared"/>
        <v>-2.9933882800469158E-3</v>
      </c>
      <c r="L141">
        <f ref="L141" si="54" t="shared">WEEKDAY(A141,2)</f>
        <v>4</v>
      </c>
    </row>
    <row r="142" spans="1:13">
      <c r="A142" s="1">
        <v>42601</v>
      </c>
      <c r="B142">
        <v>9.59</v>
      </c>
      <c r="C142" s="25">
        <f si="45" t="shared"/>
        <v>-6.2176165803109473E-3</v>
      </c>
      <c r="D142" s="26">
        <f si="49" t="shared"/>
        <v>9.5899196126435875</v>
      </c>
      <c r="E142">
        <v>9.5709999999999997</v>
      </c>
      <c r="F142" s="25">
        <f si="50" t="shared"/>
        <v>8.3824849070879281E-6</v>
      </c>
      <c r="G142" s="25"/>
      <c r="H142" s="25">
        <f si="42" t="shared"/>
        <v>1.9851635147842828E-3</v>
      </c>
      <c r="I142">
        <v>2201.59</v>
      </c>
      <c r="J142">
        <v>2204.56</v>
      </c>
      <c r="K142" s="25">
        <f si="43" t="shared"/>
        <v>1.3490250228243017E-3</v>
      </c>
      <c r="L142">
        <f ref="L142" si="55" t="shared">WEEKDAY(A142,2)</f>
        <v>5</v>
      </c>
    </row>
    <row r="143" spans="1:13">
      <c r="A143" s="1">
        <v>42604</v>
      </c>
      <c r="B143">
        <v>9.4600000000000009</v>
      </c>
      <c r="C143" s="25">
        <f si="45" t="shared"/>
        <v>-1.3555787278414888E-2</v>
      </c>
      <c r="D143" s="26">
        <f ref="D143:D144" si="56" t="shared">+E142*(1+K143)</f>
        <v>9.409671499074646</v>
      </c>
      <c r="E143">
        <v>9.3770000000000007</v>
      </c>
      <c r="F143" s="25">
        <f ref="F143" si="57" t="shared">+B143/D143-1</f>
        <v>5.3485927675906986E-3</v>
      </c>
      <c r="G143" s="25"/>
      <c r="H143" s="25">
        <f si="42" t="shared"/>
        <v>8.8514450250614107E-3</v>
      </c>
      <c r="I143">
        <v>2204.56</v>
      </c>
      <c r="J143">
        <v>2167.4</v>
      </c>
      <c r="K143" s="25">
        <f ref="K143:K148" si="58" t="shared">+J143/I143-1</f>
        <v>-1.6855971259571056E-2</v>
      </c>
      <c r="L143">
        <f ref="L143:L144" si="59" t="shared">WEEKDAY(A143,2)</f>
        <v>1</v>
      </c>
    </row>
    <row r="144" spans="1:13">
      <c r="A144" s="1">
        <v>42605</v>
      </c>
      <c r="B144">
        <v>9.4700000000000006</v>
      </c>
      <c r="C144" s="25">
        <f si="45" t="shared"/>
        <v>1.0570824524311906E-3</v>
      </c>
      <c r="D144" s="26">
        <f si="56" t="shared"/>
        <v>9.406246341238349</v>
      </c>
      <c r="E144">
        <v>9.4280000000000008</v>
      </c>
      <c r="F144" s="25">
        <f ref="F144" si="60" t="shared">+B144/D144-1</f>
        <v>6.7778002455820552E-3</v>
      </c>
      <c r="G144" s="25"/>
      <c r="H144" s="25">
        <f ref="H144:H148" si="61" t="shared">+B144/E144-1</f>
        <v>4.4548154433601272E-3</v>
      </c>
      <c r="I144">
        <v>2167.4</v>
      </c>
      <c r="J144">
        <v>2174.16</v>
      </c>
      <c r="K144" s="25">
        <f si="58" t="shared"/>
        <v>3.1189443572943176E-3</v>
      </c>
      <c r="L144">
        <f si="59" t="shared"/>
        <v>2</v>
      </c>
    </row>
    <row r="145" spans="1:12">
      <c r="A145" s="1">
        <v>42606</v>
      </c>
      <c r="B145">
        <v>9.5</v>
      </c>
      <c r="C145" s="25">
        <f ref="C145:C158" si="62" t="shared">B145/B144-1</f>
        <v>3.1678986272438703E-3</v>
      </c>
      <c r="D145" s="26">
        <f ref="D145:D152" si="63" t="shared">+E144*(1+K145)</f>
        <v>9.5060983368289378</v>
      </c>
      <c r="E145">
        <v>9.4879999999999995</v>
      </c>
      <c r="F145" s="25">
        <f ref="F145:F148" si="64" t="shared">+B145/D145-1</f>
        <v>-6.4151838250103843E-4</v>
      </c>
      <c r="G145" s="25"/>
      <c r="H145" s="25">
        <f si="61" t="shared"/>
        <v>1.264755480607116E-3</v>
      </c>
      <c r="I145">
        <v>2174.16</v>
      </c>
      <c r="J145">
        <v>2192.17</v>
      </c>
      <c r="K145" s="25">
        <f si="58" t="shared"/>
        <v>8.2836589763404245E-3</v>
      </c>
      <c r="L145">
        <f ref="L145" si="65" t="shared">WEEKDAY(A145,2)</f>
        <v>3</v>
      </c>
    </row>
    <row r="146" spans="1:12">
      <c r="A146" s="1">
        <v>42607</v>
      </c>
      <c r="B146">
        <v>9.43</v>
      </c>
      <c r="C146" s="25">
        <f si="62" t="shared"/>
        <v>-7.3684210526315796E-3</v>
      </c>
      <c r="D146" s="26">
        <f si="63" t="shared"/>
        <v>9.4381832065943776</v>
      </c>
      <c r="E146">
        <v>9.4339999999999993</v>
      </c>
      <c r="F146" s="25">
        <f si="64" t="shared"/>
        <v>-8.6703197164683665E-4</v>
      </c>
      <c r="G146" s="25"/>
      <c r="H146" s="25">
        <f si="61" t="shared"/>
        <v>-4.2399830400674521E-4</v>
      </c>
      <c r="I146">
        <v>2192.17</v>
      </c>
      <c r="J146">
        <v>2180.66</v>
      </c>
      <c r="K146" s="25">
        <f si="58" t="shared"/>
        <v>-5.2505052071692981E-3</v>
      </c>
      <c r="L146">
        <f ref="L146" si="66" t="shared">WEEKDAY(A146,2)</f>
        <v>4</v>
      </c>
    </row>
    <row r="147" spans="1:12">
      <c r="A147" s="1">
        <v>42608</v>
      </c>
      <c r="B147">
        <v>9.44</v>
      </c>
      <c r="C147" s="25">
        <f si="62" t="shared"/>
        <v>1.0604453870626251E-3</v>
      </c>
      <c r="D147" s="26">
        <f si="63" t="shared"/>
        <v>9.4733252776682288</v>
      </c>
      <c r="E147">
        <v>9.4619999999999997</v>
      </c>
      <c r="F147" s="25">
        <f si="64" t="shared"/>
        <v>-3.5178014785144374E-3</v>
      </c>
      <c r="G147" s="25"/>
      <c r="H147" s="25">
        <f si="61" t="shared"/>
        <v>-2.3250898330162695E-3</v>
      </c>
      <c r="I147">
        <v>2180.66</v>
      </c>
      <c r="J147">
        <v>2189.75</v>
      </c>
      <c r="K147" s="25">
        <f si="58" t="shared"/>
        <v>4.1684627589813061E-3</v>
      </c>
      <c r="L147">
        <f ref="L147" si="67" t="shared">WEEKDAY(A147,2)</f>
        <v>5</v>
      </c>
    </row>
    <row r="148" spans="1:12">
      <c r="A148" s="1">
        <v>42611</v>
      </c>
      <c r="B148">
        <v>9.48</v>
      </c>
      <c r="C148" s="25">
        <f si="62" t="shared"/>
        <v>4.237288135593209E-3</v>
      </c>
      <c r="D148" s="26">
        <f si="63" t="shared"/>
        <v>9.476907592190889</v>
      </c>
      <c r="E148">
        <v>9.4619999999999997</v>
      </c>
      <c r="F148" s="25">
        <f si="64" t="shared"/>
        <v>3.2630979874270771E-4</v>
      </c>
      <c r="G148" s="25"/>
      <c r="H148" s="25">
        <f si="61" t="shared"/>
        <v>1.9023462270133518E-3</v>
      </c>
      <c r="I148">
        <v>2189.75</v>
      </c>
      <c r="J148">
        <v>2193.1999999999998</v>
      </c>
      <c r="K148" s="25">
        <f si="58" t="shared"/>
        <v>1.5755223198994361E-3</v>
      </c>
      <c r="L148">
        <f ref="L148" si="68" t="shared">WEEKDAY(A148,2)</f>
        <v>1</v>
      </c>
    </row>
    <row r="149" spans="1:12">
      <c r="A149" s="1">
        <v>42612</v>
      </c>
      <c r="B149">
        <v>9.51</v>
      </c>
      <c r="C149" s="25">
        <f si="62" t="shared"/>
        <v>3.1645569620253333E-3</v>
      </c>
      <c r="D149" s="26">
        <f si="63" t="shared"/>
        <v>9.472052188582893</v>
      </c>
      <c r="E149">
        <v>9.4619999999999997</v>
      </c>
      <c r="F149" s="25">
        <f ref="F149:F150" si="69" t="shared">+B149/D149-1</f>
        <v>4.0062924761803398E-3</v>
      </c>
      <c r="G149" s="25"/>
      <c r="H149" s="25">
        <f ref="H149:H150" si="70" t="shared">+B149/E149-1</f>
        <v>5.0729232720354567E-3</v>
      </c>
      <c r="I149">
        <v>2193.1999999999998</v>
      </c>
      <c r="J149">
        <v>2195.5300000000002</v>
      </c>
      <c r="K149" s="25">
        <f ref="K149:K154" si="71" t="shared">+J149/I149-1</f>
        <v>1.0623746124385214E-3</v>
      </c>
      <c r="L149">
        <f ref="L149" si="72" t="shared">WEEKDAY(A149,2)</f>
        <v>2</v>
      </c>
    </row>
    <row r="150" spans="1:12">
      <c r="A150" s="1">
        <v>42613</v>
      </c>
      <c r="B150">
        <v>9.5</v>
      </c>
      <c r="C150" s="25">
        <f si="62" t="shared"/>
        <v>-1.051524710830698E-3</v>
      </c>
      <c r="D150" s="26">
        <f si="63" t="shared"/>
        <v>9.4457525608850705</v>
      </c>
      <c r="E150">
        <v>9.4529999999999994</v>
      </c>
      <c r="F150" s="25">
        <f si="69" t="shared"/>
        <v>5.7430510449287819E-3</v>
      </c>
      <c r="G150" s="25"/>
      <c r="H150" s="25">
        <f si="70" t="shared"/>
        <v>4.9719665714589301E-3</v>
      </c>
      <c r="I150">
        <v>2195.5300000000002</v>
      </c>
      <c r="J150">
        <v>2191.7600000000002</v>
      </c>
      <c r="K150" s="25">
        <f si="71" t="shared"/>
        <v>-1.7171252499396106E-3</v>
      </c>
      <c r="L150">
        <f ref="L150:L151" si="73" t="shared">WEEKDAY(A150,2)</f>
        <v>3</v>
      </c>
    </row>
    <row r="151" spans="1:12">
      <c r="A151" s="1">
        <v>42614</v>
      </c>
      <c r="B151">
        <v>9.41</v>
      </c>
      <c r="C151" s="25">
        <f si="62" t="shared"/>
        <v>-9.4736842105263008E-3</v>
      </c>
      <c r="D151" s="26">
        <f si="63" t="shared"/>
        <v>9.4080156997116458</v>
      </c>
      <c r="E151">
        <v>9.4079999999999995</v>
      </c>
      <c r="F151" s="25">
        <f ref="F151" si="74" t="shared">+B151/D151-1</f>
        <v>2.1091592017796756E-4</v>
      </c>
      <c r="G151" s="25"/>
      <c r="H151" s="25">
        <f ref="H151" si="75" t="shared">+B151/E151-1</f>
        <v>2.1258503401377915E-4</v>
      </c>
      <c r="I151">
        <v>2191.7600000000002</v>
      </c>
      <c r="J151">
        <v>2181.33</v>
      </c>
      <c r="K151" s="25">
        <f si="71" t="shared"/>
        <v>-4.7587327079608999E-3</v>
      </c>
      <c r="L151">
        <f si="73" t="shared"/>
        <v>4</v>
      </c>
    </row>
    <row r="152" spans="1:12">
      <c r="A152" s="1">
        <v>42615</v>
      </c>
      <c r="B152">
        <v>9.43</v>
      </c>
      <c r="C152" s="25">
        <f si="62" t="shared"/>
        <v>2.1253985122209329E-3</v>
      </c>
      <c r="D152" s="26">
        <f si="63" t="shared"/>
        <v>9.3628432561785697</v>
      </c>
      <c r="E152">
        <v>9.3620000000000001</v>
      </c>
      <c r="F152" s="25">
        <f ref="F152" si="76" t="shared">+B152/D152-1</f>
        <v>7.1726869695392104E-3</v>
      </c>
      <c r="G152" s="25"/>
      <c r="H152" s="25">
        <f ref="H152:H156" si="77" t="shared">+B152/E152-1</f>
        <v>7.2634052552873474E-3</v>
      </c>
      <c r="I152">
        <v>2181.33</v>
      </c>
      <c r="J152">
        <v>2170.86</v>
      </c>
      <c r="K152" s="25">
        <f si="71" t="shared"/>
        <v>-4.7998239606110715E-3</v>
      </c>
      <c r="L152">
        <f ref="L152" si="78" t="shared">WEEKDAY(A152,2)</f>
        <v>5</v>
      </c>
    </row>
    <row r="153" spans="1:12">
      <c r="A153" s="1">
        <v>42618</v>
      </c>
      <c r="B153">
        <v>9.4600000000000009</v>
      </c>
      <c r="C153" s="25">
        <f si="62" t="shared"/>
        <v>3.1813361611878754E-3</v>
      </c>
      <c r="D153" s="26">
        <f ref="D153:D158" si="79" t="shared">+E152*(1+K153)</f>
        <v>9.4130177809715967</v>
      </c>
      <c r="E153">
        <v>9.4139999999999997</v>
      </c>
      <c r="F153" s="25">
        <f ref="F153:F156" si="80" t="shared">+B153/D153-1</f>
        <v>4.9911962477515726E-3</v>
      </c>
      <c r="G153" s="25"/>
      <c r="H153" s="25">
        <f si="77" t="shared"/>
        <v>4.8863394943701177E-3</v>
      </c>
      <c r="I153">
        <v>2170.86</v>
      </c>
      <c r="J153">
        <v>2182.69</v>
      </c>
      <c r="K153" s="25">
        <f si="71" t="shared"/>
        <v>5.4494532120910044E-3</v>
      </c>
      <c r="L153">
        <f ref="L153" si="81" t="shared">WEEKDAY(A153,2)</f>
        <v>1</v>
      </c>
    </row>
    <row r="154" spans="1:12">
      <c r="A154" s="1">
        <v>42619</v>
      </c>
      <c r="B154">
        <v>9.6199999999999992</v>
      </c>
      <c r="C154" s="25">
        <f si="62" t="shared"/>
        <v>1.6913319238900382E-2</v>
      </c>
      <c r="D154" s="26">
        <f si="79" t="shared"/>
        <v>9.5871680174463627</v>
      </c>
      <c r="E154">
        <v>9.5850000000000009</v>
      </c>
      <c r="F154" s="25">
        <f si="80" t="shared"/>
        <v>3.4245756926227777E-3</v>
      </c>
      <c r="G154" s="25"/>
      <c r="H154" s="25">
        <f si="77" t="shared"/>
        <v>3.6515388628062251E-3</v>
      </c>
      <c r="I154">
        <v>2182.69</v>
      </c>
      <c r="J154">
        <v>2222.84</v>
      </c>
      <c r="K154" s="25">
        <f si="71" t="shared"/>
        <v>1.8394733104563743E-2</v>
      </c>
      <c r="L154">
        <f ref="L154" si="82" t="shared">WEEKDAY(A154,2)</f>
        <v>2</v>
      </c>
    </row>
    <row r="155" spans="1:12">
      <c r="A155" s="1">
        <v>42620</v>
      </c>
      <c r="B155">
        <v>9.6</v>
      </c>
      <c r="C155" s="25">
        <f si="62" t="shared"/>
        <v>-2.0790020790020236E-3</v>
      </c>
      <c r="D155" s="26">
        <f si="79" t="shared"/>
        <v>9.5384729670151707</v>
      </c>
      <c r="E155">
        <v>9.5660000000000007</v>
      </c>
      <c r="F155" s="25">
        <f si="80" t="shared"/>
        <v>6.4504070198232455E-3</v>
      </c>
      <c r="G155" s="25"/>
      <c r="H155" s="25">
        <f si="77" t="shared"/>
        <v>3.5542546518920748E-3</v>
      </c>
      <c r="I155">
        <v>2222.84</v>
      </c>
      <c r="J155">
        <v>2212.0500000000002</v>
      </c>
      <c r="K155" s="25">
        <f ref="K155" si="83" t="shared">+J155/I155-1</f>
        <v>-4.8541505461481282E-3</v>
      </c>
      <c r="L155">
        <f ref="L155" si="84" t="shared">WEEKDAY(A155,2)</f>
        <v>3</v>
      </c>
    </row>
    <row r="156" spans="1:12">
      <c r="A156" s="1">
        <v>42621</v>
      </c>
      <c r="B156">
        <v>9.64</v>
      </c>
      <c r="C156" s="25">
        <f si="62" t="shared"/>
        <v>4.1666666666668739E-3</v>
      </c>
      <c r="D156" s="26">
        <f si="79" t="shared"/>
        <v>9.6153857372120886</v>
      </c>
      <c r="E156">
        <v>9.6110000000000007</v>
      </c>
      <c r="F156" s="25">
        <f si="80" t="shared"/>
        <v>2.5598830312811849E-3</v>
      </c>
      <c r="G156" s="25"/>
      <c r="H156" s="25">
        <f si="77" t="shared"/>
        <v>3.0173759234211062E-3</v>
      </c>
      <c r="I156">
        <v>2212.0500000000002</v>
      </c>
      <c r="J156">
        <v>2223.4699999999998</v>
      </c>
      <c r="K156" s="25">
        <f ref="K156" si="85" t="shared">+J156/I156-1</f>
        <v>5.1626319477406923E-3</v>
      </c>
      <c r="L156">
        <f ref="L156" si="86" t="shared">WEEKDAY(A156,2)</f>
        <v>4</v>
      </c>
    </row>
    <row r="157" spans="1:12">
      <c r="A157" s="1">
        <v>42622</v>
      </c>
      <c r="B157">
        <v>9.5399999999999991</v>
      </c>
      <c r="C157" s="25">
        <f si="62" t="shared"/>
        <v>-1.0373443983402675E-2</v>
      </c>
      <c r="D157" s="26">
        <f si="79" t="shared"/>
        <v>9.5223882804805111</v>
      </c>
      <c r="E157">
        <v>9.5009999999999994</v>
      </c>
      <c r="F157" s="25">
        <f ref="F157:F159" si="87" t="shared">+B157/D157-1</f>
        <v>1.8495065524255505E-3</v>
      </c>
      <c r="G157" s="25"/>
      <c r="H157" s="25">
        <f ref="H157:H176" si="88" t="shared">+B157/E157-1</f>
        <v>4.1048310704137059E-3</v>
      </c>
      <c r="I157">
        <v>2223.4699999999998</v>
      </c>
      <c r="J157">
        <v>2202.9699999999998</v>
      </c>
      <c r="K157" s="25">
        <f ref="K157:K221" si="89" t="shared">+J157/I157-1</f>
        <v>-9.2198230693465444E-3</v>
      </c>
      <c r="L157">
        <f ref="L157:L158" si="90" t="shared">WEEKDAY(A157,2)</f>
        <v>5</v>
      </c>
    </row>
    <row r="158" spans="1:12">
      <c r="A158" s="1">
        <v>42625</v>
      </c>
      <c r="B158">
        <v>9.31</v>
      </c>
      <c r="C158" s="25">
        <f si="62" t="shared"/>
        <v>-2.4109014675052221E-2</v>
      </c>
      <c r="D158" s="26">
        <f si="79" t="shared"/>
        <v>9.2534013445484948</v>
      </c>
      <c r="E158">
        <v>9.2530000000000001</v>
      </c>
      <c r="F158" s="25">
        <f si="87" t="shared"/>
        <v>6.1165244372383132E-3</v>
      </c>
      <c r="G158" s="25"/>
      <c r="H158" s="25">
        <f si="88" t="shared"/>
        <v>6.1601642710473747E-3</v>
      </c>
      <c r="I158">
        <v>2202.9699999999998</v>
      </c>
      <c r="J158">
        <v>2145.56</v>
      </c>
      <c r="K158" s="25">
        <f si="89" t="shared"/>
        <v>-2.6060273176666038E-2</v>
      </c>
      <c r="L158">
        <f si="90" t="shared"/>
        <v>1</v>
      </c>
    </row>
    <row r="159" spans="1:12">
      <c r="A159" s="1">
        <v>42626</v>
      </c>
      <c r="B159">
        <v>9.2899999999999991</v>
      </c>
      <c r="C159" s="25">
        <f ref="C159" si="91" t="shared">B159/B158-1</f>
        <v>-2.1482277121376292E-3</v>
      </c>
      <c r="D159" s="26">
        <f ref="D159" si="92" t="shared">+E158*(1+K159)</f>
        <v>9.2166209187036419</v>
      </c>
      <c r="E159">
        <v>9.2550000000000008</v>
      </c>
      <c r="F159" s="25">
        <f si="87" t="shared"/>
        <v>7.9616034926039969E-3</v>
      </c>
      <c r="G159" s="25"/>
      <c r="H159" s="25">
        <f si="88" t="shared"/>
        <v>3.7817396002159942E-3</v>
      </c>
      <c r="I159">
        <f>J159+8.47</f>
        <v>2154.3399999999997</v>
      </c>
      <c r="J159">
        <v>2145.87</v>
      </c>
      <c r="K159" s="25">
        <f si="89" t="shared"/>
        <v>-3.9315985406201959E-3</v>
      </c>
      <c r="L159">
        <f ref="L159:L160" si="93" t="shared">WEEKDAY(A159,2)</f>
        <v>2</v>
      </c>
    </row>
    <row r="160" spans="1:12">
      <c r="A160" s="1">
        <v>42627</v>
      </c>
      <c r="B160">
        <v>9.25</v>
      </c>
      <c r="C160" s="25">
        <f ref="C160" si="94" t="shared">B160/B159-1</f>
        <v>-4.3057050592033574E-3</v>
      </c>
      <c r="D160" s="26">
        <f ref="D160" si="95" t="shared">+E159*(1+K160)</f>
        <v>9.2493500538243243</v>
      </c>
      <c r="E160">
        <v>9.2629999999999999</v>
      </c>
      <c r="F160" s="25">
        <f ref="F160:F176" si="96" t="shared">+B160/D160-1</f>
        <v>7.0269388864563354E-5</v>
      </c>
      <c r="G160" s="25"/>
      <c r="H160" s="25">
        <f si="88" t="shared"/>
        <v>-1.4034330130626715E-3</v>
      </c>
      <c r="I160">
        <v>2145.87</v>
      </c>
      <c r="J160">
        <v>2144.56</v>
      </c>
      <c r="K160" s="25">
        <f si="89" t="shared"/>
        <v>-6.1047500547561917E-4</v>
      </c>
      <c r="L160">
        <f si="93" t="shared"/>
        <v>3</v>
      </c>
    </row>
    <row r="161" spans="1:12">
      <c r="A161" s="1">
        <v>42628</v>
      </c>
      <c r="B161">
        <v>9.3000000000000007</v>
      </c>
      <c r="C161" s="25">
        <f ref="C161:C185" si="97" t="shared">B161/B160-1</f>
        <v>5.4054054054055722E-3</v>
      </c>
      <c r="D161" s="26">
        <f>+E160*(1+K161)</f>
        <v>9.2629999999999999</v>
      </c>
      <c r="E161" s="27">
        <v>9.2629999999999999</v>
      </c>
      <c r="F161" s="25">
        <f si="96" t="shared"/>
        <v>3.9943862679479025E-3</v>
      </c>
      <c r="G161" s="25"/>
      <c r="H161" s="35">
        <f si="88" t="shared"/>
        <v>3.9943862679479025E-3</v>
      </c>
      <c r="I161">
        <v>2144.56</v>
      </c>
      <c r="J161">
        <v>2144.56</v>
      </c>
      <c r="K161" s="25">
        <f si="89" t="shared"/>
        <v>0</v>
      </c>
      <c r="L161">
        <f ref="L161:L164" si="98" t="shared">WEEKDAY(A161,2)</f>
        <v>4</v>
      </c>
    </row>
    <row r="162" spans="1:12">
      <c r="A162" s="1">
        <v>42632</v>
      </c>
      <c r="B162">
        <v>9.3800000000000008</v>
      </c>
      <c r="C162" s="25">
        <f si="97" t="shared"/>
        <v>8.6021505376343566E-3</v>
      </c>
      <c r="D162" s="31">
        <f>+E161*(1+K162)</f>
        <v>9.3478347051585597</v>
      </c>
      <c r="E162">
        <v>9.3659999999999997</v>
      </c>
      <c r="F162" s="35">
        <f si="96" t="shared"/>
        <v>3.4409353455608915E-3</v>
      </c>
      <c r="G162" s="35"/>
      <c r="H162" s="25">
        <f si="88" t="shared"/>
        <v>1.494768310911887E-3</v>
      </c>
      <c r="I162">
        <v>2145.56</v>
      </c>
      <c r="J162">
        <v>2165.21</v>
      </c>
      <c r="K162" s="25">
        <f si="89" t="shared"/>
        <v>9.1584481440742938E-3</v>
      </c>
      <c r="L162">
        <f si="98" t="shared"/>
        <v>1</v>
      </c>
    </row>
    <row r="163" spans="1:12">
      <c r="A163" s="1">
        <v>42633</v>
      </c>
      <c r="B163">
        <v>9.35</v>
      </c>
      <c r="C163" s="25">
        <f si="97" t="shared"/>
        <v>-3.1982942430704986E-3</v>
      </c>
      <c r="D163" s="38">
        <f>+E162*(1+K163)</f>
        <v>9.3366719071129349</v>
      </c>
      <c r="E163">
        <v>9.33</v>
      </c>
      <c r="F163" s="42">
        <f si="96" t="shared"/>
        <v>1.4274993294891569E-3</v>
      </c>
      <c r="G163" s="42"/>
      <c r="H163" s="25">
        <f si="88" t="shared"/>
        <v>2.143622722400762E-3</v>
      </c>
      <c r="I163">
        <v>2165.21</v>
      </c>
      <c r="J163">
        <v>2158.4299999999998</v>
      </c>
      <c r="K163" s="25">
        <f si="89" t="shared"/>
        <v>-3.1313359905045246E-3</v>
      </c>
      <c r="L163">
        <f si="98" t="shared"/>
        <v>2</v>
      </c>
    </row>
    <row r="164" spans="1:12">
      <c r="A164" s="1">
        <v>42634</v>
      </c>
      <c r="B164">
        <v>9.3699999999999992</v>
      </c>
      <c r="C164" s="25">
        <f si="97" t="shared"/>
        <v>2.1390374331551332E-3</v>
      </c>
      <c r="D164" s="38">
        <f ref="D164:D185" si="99" t="shared">+E163*(1+K164)</f>
        <v>9.3459935693999814</v>
      </c>
      <c r="E164">
        <v>9.33</v>
      </c>
      <c r="F164" s="42">
        <f si="96" t="shared"/>
        <v>2.5686333316790044E-3</v>
      </c>
      <c r="G164" s="42"/>
      <c r="H164" s="25">
        <f si="88" t="shared"/>
        <v>4.287245444801524E-3</v>
      </c>
      <c r="I164">
        <v>2158.4299999999998</v>
      </c>
      <c r="J164">
        <v>2162.13</v>
      </c>
      <c r="K164" s="25">
        <f si="89" t="shared"/>
        <v>1.7142089389048376E-3</v>
      </c>
      <c r="L164">
        <f si="98" t="shared"/>
        <v>3</v>
      </c>
    </row>
    <row r="165" spans="1:12">
      <c r="A165" s="1">
        <v>42635</v>
      </c>
      <c r="B165">
        <v>9.3800000000000008</v>
      </c>
      <c r="C165" s="25">
        <f si="97" t="shared"/>
        <v>1.0672358591250486E-3</v>
      </c>
      <c r="D165" s="38">
        <f si="99" t="shared"/>
        <v>9.3571425399952819</v>
      </c>
      <c r="E165">
        <v>9.3689999999999998</v>
      </c>
      <c r="F165" s="42">
        <f si="96" t="shared"/>
        <v>2.4427820680319456E-3</v>
      </c>
      <c r="G165" s="42"/>
      <c r="H165" s="25">
        <f si="88" t="shared"/>
        <v>1.1740847475718574E-3</v>
      </c>
      <c r="I165">
        <v>2162.13</v>
      </c>
      <c r="J165">
        <v>2168.42</v>
      </c>
      <c r="K165" s="25">
        <f si="89" t="shared"/>
        <v>2.9091682738779934E-3</v>
      </c>
      <c r="L165">
        <f ref="L165" si="100" t="shared">WEEKDAY(A165,2)</f>
        <v>4</v>
      </c>
    </row>
    <row r="166" spans="1:12">
      <c r="A166" s="1">
        <v>42636</v>
      </c>
      <c r="B166">
        <v>9.3000000000000007</v>
      </c>
      <c r="C166" s="25">
        <f si="97" t="shared"/>
        <v>-8.5287846481876262E-3</v>
      </c>
      <c r="D166" s="38">
        <f si="99" t="shared"/>
        <v>9.3175409699228009</v>
      </c>
      <c r="E166">
        <v>9.3179999999999996</v>
      </c>
      <c r="F166" s="42">
        <f si="96" t="shared"/>
        <v>-1.8825750248292472E-3</v>
      </c>
      <c r="G166" s="42"/>
      <c r="H166" s="25">
        <f si="88" t="shared"/>
        <v>-1.9317450096586475E-3</v>
      </c>
      <c r="I166">
        <v>2168.42</v>
      </c>
      <c r="J166">
        <v>2156.5100000000002</v>
      </c>
      <c r="K166" s="25">
        <f si="89" t="shared"/>
        <v>-5.4924783944069189E-3</v>
      </c>
      <c r="L166">
        <f ref="L166:L167" si="101" t="shared">WEEKDAY(A166,2)</f>
        <v>5</v>
      </c>
    </row>
    <row r="167" spans="1:12">
      <c r="A167" s="1">
        <v>42639</v>
      </c>
      <c r="B167">
        <v>9.1300000000000008</v>
      </c>
      <c r="C167" s="25">
        <f si="97" t="shared"/>
        <v>-1.8279569892473146E-2</v>
      </c>
      <c r="D167" s="38">
        <f si="99" t="shared"/>
        <v>9.1727755493830294</v>
      </c>
      <c r="E167">
        <v>9.1649999999999991</v>
      </c>
      <c r="F167" s="42">
        <f si="96" t="shared"/>
        <v>-4.6633158254816287E-3</v>
      </c>
      <c r="G167" s="42"/>
      <c r="H167" s="25">
        <f si="88" t="shared"/>
        <v>-3.818876159301543E-3</v>
      </c>
      <c r="I167">
        <v>2156.5100000000002</v>
      </c>
      <c r="J167">
        <v>2122.9</v>
      </c>
      <c r="K167" s="25">
        <f si="89" t="shared"/>
        <v>-1.558536709776448E-2</v>
      </c>
      <c r="L167">
        <f si="101" t="shared"/>
        <v>1</v>
      </c>
    </row>
    <row r="168" spans="1:12">
      <c r="A168" s="1">
        <v>42640</v>
      </c>
      <c r="B168">
        <v>9.1999999999999993</v>
      </c>
      <c r="C168" s="25">
        <f si="97" t="shared"/>
        <v>7.6670317634170981E-3</v>
      </c>
      <c r="D168" s="38">
        <f si="99" t="shared"/>
        <v>9.2422780159216167</v>
      </c>
      <c r="E168">
        <v>9.2420000000000009</v>
      </c>
      <c r="F168" s="42">
        <f si="96" t="shared"/>
        <v>-4.5744150791380278E-3</v>
      </c>
      <c r="G168" s="42"/>
      <c r="H168" s="25">
        <f si="88" t="shared"/>
        <v>-4.5444708937460998E-3</v>
      </c>
      <c r="I168">
        <v>2122.9</v>
      </c>
      <c r="J168">
        <v>2140.8000000000002</v>
      </c>
      <c r="K168" s="25">
        <f si="89" t="shared"/>
        <v>8.4318620754628704E-3</v>
      </c>
      <c r="L168">
        <f ref="L168" si="102" t="shared">WEEKDAY(A168,2)</f>
        <v>2</v>
      </c>
    </row>
    <row r="169" spans="1:12">
      <c r="A169" s="1">
        <v>42641</v>
      </c>
      <c r="B169">
        <v>9.19</v>
      </c>
      <c r="C169" s="25">
        <f si="97" t="shared"/>
        <v>-1.0869565217390686E-3</v>
      </c>
      <c r="D169" s="38">
        <f si="99" t="shared"/>
        <v>9.2369490190582955</v>
      </c>
      <c r="E169">
        <v>9.2289999999999992</v>
      </c>
      <c r="F169" s="42">
        <f si="96" t="shared"/>
        <v>-5.082740952821907E-3</v>
      </c>
      <c r="G169" s="42"/>
      <c r="H169" s="25">
        <f si="88" t="shared"/>
        <v>-4.2258099469064669E-3</v>
      </c>
      <c r="I169">
        <v>2140.8000000000002</v>
      </c>
      <c r="J169">
        <v>2139.63</v>
      </c>
      <c r="K169" s="25">
        <f si="89" t="shared"/>
        <v>-5.4652466367721697E-4</v>
      </c>
      <c r="L169">
        <f ref="L169" si="103" t="shared">WEEKDAY(A169,2)</f>
        <v>3</v>
      </c>
    </row>
    <row r="170" spans="1:12">
      <c r="A170" s="1">
        <v>42642</v>
      </c>
      <c r="B170">
        <v>9.23</v>
      </c>
      <c r="C170" s="25">
        <f si="97" t="shared"/>
        <v>4.3525571273124175E-3</v>
      </c>
      <c r="D170" s="38">
        <f si="99" t="shared"/>
        <v>9.2572525249692692</v>
      </c>
      <c r="E170">
        <v>9.2609999999999992</v>
      </c>
      <c r="F170" s="42">
        <f si="96" t="shared"/>
        <v>-2.9439107225130989E-3</v>
      </c>
      <c r="G170" s="42"/>
      <c r="H170" s="25">
        <f si="88" t="shared"/>
        <v>-3.3473706943093484E-3</v>
      </c>
      <c r="I170">
        <v>2139.63</v>
      </c>
      <c r="J170">
        <v>2146.1799999999998</v>
      </c>
      <c r="K170" s="25">
        <f si="89" t="shared"/>
        <v>3.0612769497528891E-3</v>
      </c>
      <c r="L170">
        <f ref="L170" si="104" t="shared">WEEKDAY(A170,2)</f>
        <v>4</v>
      </c>
    </row>
    <row r="171" spans="1:12">
      <c r="A171" s="1">
        <v>42643</v>
      </c>
      <c r="B171">
        <v>9.2200000000000006</v>
      </c>
      <c r="C171" s="25">
        <f si="97" t="shared"/>
        <v>-1.0834236186348933E-3</v>
      </c>
      <c r="D171" s="38">
        <f si="99" t="shared"/>
        <v>9.2770522043817394</v>
      </c>
      <c r="E171">
        <v>9.2789999999999999</v>
      </c>
      <c r="F171" s="42">
        <f si="96" t="shared"/>
        <v>-6.1498203443106636E-3</v>
      </c>
      <c r="G171" s="42"/>
      <c r="H171" s="25">
        <f si="88" t="shared"/>
        <v>-6.3584437978229102E-3</v>
      </c>
      <c r="I171">
        <v>2146.1799999999998</v>
      </c>
      <c r="J171">
        <v>2149.9</v>
      </c>
      <c r="K171" s="25">
        <f si="89" t="shared"/>
        <v>1.7333122105323007E-3</v>
      </c>
      <c r="L171">
        <f ref="L171:L172" si="105" t="shared">WEEKDAY(A171,2)</f>
        <v>5</v>
      </c>
    </row>
    <row r="172" spans="1:12">
      <c r="A172" s="1">
        <v>42646</v>
      </c>
      <c r="B172">
        <v>9.25</v>
      </c>
      <c r="C172" s="25">
        <f si="97" t="shared"/>
        <v>3.2537960954446277E-3</v>
      </c>
      <c r="D172" s="38">
        <f si="99" t="shared"/>
        <v>9.2789999999999999</v>
      </c>
      <c r="E172">
        <v>9.2789999999999999</v>
      </c>
      <c r="F172" s="42">
        <f si="96" t="shared"/>
        <v>-3.125336781980792E-3</v>
      </c>
      <c r="G172" s="42"/>
      <c r="H172" s="25">
        <f si="88" t="shared"/>
        <v>-3.125336781980792E-3</v>
      </c>
      <c r="I172">
        <v>2149.9</v>
      </c>
      <c r="J172">
        <v>2149.9</v>
      </c>
      <c r="K172" s="25">
        <f si="89" t="shared"/>
        <v>0</v>
      </c>
      <c r="L172">
        <f si="105" t="shared"/>
        <v>1</v>
      </c>
    </row>
    <row r="173" spans="1:12">
      <c r="A173" s="1">
        <v>42647</v>
      </c>
      <c r="B173">
        <v>9.27</v>
      </c>
      <c r="C173" s="25">
        <f si="97" t="shared"/>
        <v>2.1621621621621401E-3</v>
      </c>
      <c r="D173" s="38">
        <f si="99" t="shared"/>
        <v>9.2789999999999999</v>
      </c>
      <c r="E173">
        <v>9.2789999999999999</v>
      </c>
      <c r="F173" s="42">
        <f si="96" t="shared"/>
        <v>-9.6993210475271319E-4</v>
      </c>
      <c r="G173" s="42"/>
      <c r="H173" s="25">
        <f si="88" t="shared"/>
        <v>-9.6993210475271319E-4</v>
      </c>
      <c r="I173">
        <v>2149.9</v>
      </c>
      <c r="J173">
        <v>2149.9</v>
      </c>
      <c r="K173" s="25">
        <f si="89" t="shared"/>
        <v>0</v>
      </c>
      <c r="L173">
        <f ref="L173:L176" si="106" t="shared">WEEKDAY(A173,2)</f>
        <v>2</v>
      </c>
    </row>
    <row r="174" spans="1:12">
      <c r="A174" s="1">
        <v>42648</v>
      </c>
      <c r="B174">
        <v>9.26</v>
      </c>
      <c r="C174" s="25">
        <f si="97" t="shared"/>
        <v>-1.0787486515642097E-3</v>
      </c>
      <c r="D174" s="38">
        <f si="99" t="shared"/>
        <v>9.2789999999999999</v>
      </c>
      <c r="E174">
        <v>9.2789999999999999</v>
      </c>
      <c r="F174" s="42">
        <f si="96" t="shared"/>
        <v>-2.0476344433667526E-3</v>
      </c>
      <c r="G174" s="42"/>
      <c r="H174" s="25">
        <f si="88" t="shared"/>
        <v>-2.0476344433667526E-3</v>
      </c>
      <c r="I174">
        <v>2149.9</v>
      </c>
      <c r="J174">
        <v>2149.9</v>
      </c>
      <c r="K174" s="25">
        <f si="89" t="shared"/>
        <v>0</v>
      </c>
      <c r="L174">
        <f si="106" t="shared"/>
        <v>3</v>
      </c>
    </row>
    <row r="175" spans="1:12">
      <c r="A175" s="1">
        <v>42649</v>
      </c>
      <c r="B175">
        <v>9.3000000000000007</v>
      </c>
      <c r="C175" s="25">
        <f si="97" t="shared"/>
        <v>4.3196544276458138E-3</v>
      </c>
      <c r="D175" s="38">
        <f si="99" t="shared"/>
        <v>9.2789999999999999</v>
      </c>
      <c r="E175">
        <v>9.2789999999999999</v>
      </c>
      <c r="F175" s="42">
        <f si="96" t="shared"/>
        <v>2.2631749110897381E-3</v>
      </c>
      <c r="G175" s="42"/>
      <c r="H175" s="25">
        <f si="88" t="shared"/>
        <v>2.2631749110897381E-3</v>
      </c>
      <c r="I175">
        <v>2149.9</v>
      </c>
      <c r="J175">
        <v>2149.9</v>
      </c>
      <c r="K175" s="25">
        <f si="89" t="shared"/>
        <v>0</v>
      </c>
      <c r="L175">
        <f si="106" t="shared"/>
        <v>4</v>
      </c>
    </row>
    <row r="176" spans="1:12">
      <c r="A176" s="1">
        <v>42650</v>
      </c>
      <c r="B176">
        <v>9.2899999999999991</v>
      </c>
      <c r="C176" s="25">
        <f si="97" t="shared"/>
        <v>-1.0752688172044333E-3</v>
      </c>
      <c r="D176" s="38">
        <f si="99" t="shared"/>
        <v>9.2789999999999999</v>
      </c>
      <c r="E176">
        <v>9.2789999999999999</v>
      </c>
      <c r="F176" s="42">
        <f si="96" t="shared"/>
        <v>1.1854725724753656E-3</v>
      </c>
      <c r="G176" s="42"/>
      <c r="H176" s="25">
        <f si="88" t="shared"/>
        <v>1.1854725724753656E-3</v>
      </c>
      <c r="I176">
        <v>2149.9</v>
      </c>
      <c r="J176">
        <v>2149.9</v>
      </c>
      <c r="K176" s="25">
        <f si="89" t="shared"/>
        <v>0</v>
      </c>
      <c r="L176">
        <f si="106" t="shared"/>
        <v>5</v>
      </c>
    </row>
    <row r="177" spans="1:12">
      <c r="A177" s="1">
        <v>42653</v>
      </c>
      <c r="B177">
        <v>9.2899999999999991</v>
      </c>
      <c r="C177" s="25">
        <f si="97" t="shared"/>
        <v>0</v>
      </c>
      <c r="D177" s="38">
        <f si="99" t="shared"/>
        <v>9.5317889808828298</v>
      </c>
      <c r="E177">
        <v>9.5299999999999994</v>
      </c>
      <c r="F177" s="42">
        <f ref="F177:F185" si="107" t="shared">+B177/D177-1</f>
        <v>-2.536658977320716E-2</v>
      </c>
      <c r="G177" s="42"/>
      <c r="H177" s="25">
        <f ref="H177:H211" si="108" t="shared">+B177/E177-1</f>
        <v>-2.5183630640083998E-2</v>
      </c>
      <c r="I177">
        <v>2149.9</v>
      </c>
      <c r="J177">
        <v>2208.4699999999998</v>
      </c>
      <c r="K177" s="25">
        <f si="89" t="shared"/>
        <v>2.7243127587329496E-2</v>
      </c>
      <c r="L177">
        <f ref="L177" si="109" t="shared">WEEKDAY(A177,2)</f>
        <v>1</v>
      </c>
    </row>
    <row r="178" spans="1:12">
      <c r="A178" s="1">
        <v>42654</v>
      </c>
      <c r="B178">
        <v>9.43</v>
      </c>
      <c r="C178" s="25">
        <f si="97" t="shared"/>
        <v>1.506996770721214E-2</v>
      </c>
      <c r="D178" s="38">
        <f si="99" t="shared"/>
        <v>9.5403133390990149</v>
      </c>
      <c r="E178">
        <v>9.4830000000000005</v>
      </c>
      <c r="F178" s="42">
        <f si="107" t="shared"/>
        <v>-1.1562863312562177E-2</v>
      </c>
      <c r="G178" s="42"/>
      <c r="H178" s="25">
        <f si="108" t="shared"/>
        <v>-5.5889486449436365E-3</v>
      </c>
      <c r="I178">
        <v>2208.4699999999998</v>
      </c>
      <c r="J178">
        <v>2210.86</v>
      </c>
      <c r="K178" s="25">
        <f si="89" t="shared"/>
        <v>1.0821971772314587E-3</v>
      </c>
      <c r="L178">
        <f ref="L178" si="110" t="shared">WEEKDAY(A178,2)</f>
        <v>2</v>
      </c>
    </row>
    <row r="179" spans="1:12">
      <c r="A179" s="1">
        <v>42655</v>
      </c>
      <c r="B179">
        <v>9.4</v>
      </c>
      <c r="C179" s="25">
        <f si="97" t="shared"/>
        <v>-3.1813361611876534E-3</v>
      </c>
      <c r="D179" s="38">
        <f si="99" t="shared"/>
        <v>9.4779815411197461</v>
      </c>
      <c r="E179">
        <v>9.4990000000000006</v>
      </c>
      <c r="F179" s="42">
        <f si="107" t="shared"/>
        <v>-8.2276527741087513E-3</v>
      </c>
      <c r="G179" s="42"/>
      <c r="H179" s="25">
        <f si="108" t="shared"/>
        <v>-1.0422149699968464E-2</v>
      </c>
      <c r="I179">
        <v>2210.86</v>
      </c>
      <c r="J179">
        <v>2209.69</v>
      </c>
      <c r="K179" s="25">
        <f si="89" t="shared"/>
        <v>-5.2920582940574334E-4</v>
      </c>
      <c r="L179">
        <f ref="L179" si="111" t="shared">WEEKDAY(A179,2)</f>
        <v>3</v>
      </c>
    </row>
    <row r="180" spans="1:12">
      <c r="A180" s="1">
        <v>42656</v>
      </c>
      <c r="B180">
        <v>9.34</v>
      </c>
      <c r="C180" s="25">
        <f si="97" t="shared"/>
        <v>-6.38297872340432E-3</v>
      </c>
      <c r="D180" s="38">
        <f si="99" t="shared"/>
        <v>9.4941853517914279</v>
      </c>
      <c r="E180">
        <v>9.4719999999999995</v>
      </c>
      <c r="F180" s="42">
        <f si="107" t="shared"/>
        <v>-1.6239977004697481E-2</v>
      </c>
      <c r="G180" s="42"/>
      <c r="H180" s="25">
        <f si="108" t="shared"/>
        <v>-1.3935810810810745E-2</v>
      </c>
      <c r="I180">
        <v>2209.69</v>
      </c>
      <c r="J180">
        <v>2208.5700000000002</v>
      </c>
      <c r="K180" s="25">
        <f si="89" t="shared"/>
        <v>-5.0685842810527237E-4</v>
      </c>
      <c r="L180">
        <f ref="L180:L184" si="112" t="shared">WEEKDAY(A180,2)</f>
        <v>4</v>
      </c>
    </row>
    <row r="181" spans="1:12">
      <c r="A181" s="1">
        <v>42657</v>
      </c>
      <c r="B181">
        <v>9.35</v>
      </c>
      <c r="C181" s="25">
        <f si="97" t="shared"/>
        <v>1.0706638115631772E-3</v>
      </c>
      <c r="D181" s="38">
        <f si="99" t="shared"/>
        <v>9.4104993547861273</v>
      </c>
      <c r="E181">
        <v>9.4169999999999998</v>
      </c>
      <c r="F181" s="42">
        <f si="107" t="shared"/>
        <v>-6.4289207729829601E-3</v>
      </c>
      <c r="G181" s="42"/>
      <c r="H181" s="25">
        <f si="108" t="shared"/>
        <v>-7.114792396729297E-3</v>
      </c>
      <c r="I181">
        <v>2208.5700000000002</v>
      </c>
      <c r="J181">
        <v>2194.23</v>
      </c>
      <c r="K181" s="25">
        <f si="89" t="shared"/>
        <v>-6.492889063964502E-3</v>
      </c>
      <c r="L181">
        <f si="112" t="shared"/>
        <v>5</v>
      </c>
    </row>
    <row r="182" spans="1:12">
      <c r="A182" s="1">
        <v>42660</v>
      </c>
      <c r="B182">
        <v>9.1999999999999993</v>
      </c>
      <c r="C182" s="25">
        <f si="97" t="shared"/>
        <v>-1.6042780748663166E-2</v>
      </c>
      <c r="D182" s="38">
        <f si="99" t="shared"/>
        <v>9.3038275932787364</v>
      </c>
      <c r="E182">
        <v>9.2899999999999991</v>
      </c>
      <c r="F182" s="42">
        <f si="107" t="shared"/>
        <v>-1.1159664368000977E-2</v>
      </c>
      <c r="G182" s="42"/>
      <c r="H182" s="25">
        <f si="108" t="shared"/>
        <v>-9.687836383207693E-3</v>
      </c>
      <c r="I182">
        <v>2194.23</v>
      </c>
      <c r="J182">
        <v>2167.86</v>
      </c>
      <c r="K182" s="25">
        <f si="89" t="shared"/>
        <v>-1.2017883266567275E-2</v>
      </c>
      <c r="L182">
        <f si="112" t="shared"/>
        <v>1</v>
      </c>
    </row>
    <row r="183" spans="1:12">
      <c r="A183" s="1">
        <v>42661</v>
      </c>
      <c r="B183">
        <v>9.34</v>
      </c>
      <c r="C183" s="25">
        <f si="97" t="shared"/>
        <v>1.5217391304347849E-2</v>
      </c>
      <c r="D183" s="38">
        <f si="99" t="shared"/>
        <v>9.4197598553412103</v>
      </c>
      <c r="E183">
        <v>9.4179999999999993</v>
      </c>
      <c r="F183" s="42">
        <f si="107" t="shared"/>
        <v>-8.4672917957653304E-3</v>
      </c>
      <c r="G183" s="42"/>
      <c r="H183" s="25">
        <f si="108" t="shared"/>
        <v>-8.2820131662773022E-3</v>
      </c>
      <c r="I183">
        <v>2167.86</v>
      </c>
      <c r="J183">
        <v>2198.14</v>
      </c>
      <c r="K183" s="25">
        <f si="89" t="shared"/>
        <v>1.3967691640603963E-2</v>
      </c>
      <c r="L183">
        <f si="112" t="shared"/>
        <v>2</v>
      </c>
    </row>
    <row r="184" spans="1:12">
      <c r="A184" s="1">
        <v>42662</v>
      </c>
      <c r="B184">
        <v>9.31</v>
      </c>
      <c r="C184" s="25">
        <f si="97" t="shared"/>
        <v>-3.2119914346894207E-3</v>
      </c>
      <c r="D184" s="38">
        <f si="99" t="shared"/>
        <v>9.3613156486847959</v>
      </c>
      <c r="E184">
        <v>9.36</v>
      </c>
      <c r="F184" s="42">
        <f si="107" t="shared"/>
        <v>-5.4816705910354369E-3</v>
      </c>
      <c r="G184" s="42"/>
      <c r="H184" s="25">
        <f si="108" t="shared"/>
        <v>-5.3418803418802119E-3</v>
      </c>
      <c r="I184">
        <v>2198.14</v>
      </c>
      <c r="J184">
        <v>2184.91</v>
      </c>
      <c r="K184" s="25">
        <f si="89" t="shared"/>
        <v>-6.0187249219795236E-3</v>
      </c>
      <c r="L184">
        <f si="112" t="shared"/>
        <v>3</v>
      </c>
    </row>
    <row r="185" spans="1:12">
      <c r="A185" s="1">
        <v>42663</v>
      </c>
      <c r="B185">
        <v>9.34</v>
      </c>
      <c r="C185" s="25">
        <f si="97" t="shared"/>
        <v>3.2223415682062218E-3</v>
      </c>
      <c r="D185" s="38">
        <f si="99" t="shared"/>
        <v>9.3957708097816397</v>
      </c>
      <c r="E185">
        <v>9.3940000000000001</v>
      </c>
      <c r="F185" s="42">
        <f si="107" t="shared"/>
        <v>-5.9357354399894868E-3</v>
      </c>
      <c r="G185" s="42"/>
      <c r="H185" s="25">
        <f si="108" t="shared"/>
        <v>-5.7483500106451091E-3</v>
      </c>
      <c r="I185">
        <v>2184.91</v>
      </c>
      <c r="J185">
        <v>2193.2600000000002</v>
      </c>
      <c r="K185" s="25">
        <f si="89" t="shared"/>
        <v>3.8216677117137721E-3</v>
      </c>
      <c r="L185">
        <f ref="L185:L186" si="113" t="shared">WEEKDAY(A185,2)</f>
        <v>4</v>
      </c>
    </row>
    <row r="186" spans="1:12">
      <c r="A186" s="1">
        <v>42664</v>
      </c>
      <c r="B186">
        <v>9.34</v>
      </c>
      <c r="C186" s="25">
        <f ref="C186:C215" si="114" t="shared">B186/B185-1</f>
        <v>0</v>
      </c>
      <c r="D186" s="38">
        <f ref="D186:D199" si="115" t="shared">+E185*(1+K186)</f>
        <v>9.3414889251616309</v>
      </c>
      <c r="E186" s="27">
        <v>9.34</v>
      </c>
      <c r="F186" s="42">
        <f ref="F186:F211" si="116" t="shared">+B186/D186-1</f>
        <v>-1.5938842015006394E-4</v>
      </c>
      <c r="G186" s="42"/>
      <c r="H186" s="25">
        <f si="108" t="shared"/>
        <v>0</v>
      </c>
      <c r="I186">
        <v>2193.2600000000002</v>
      </c>
      <c r="J186">
        <v>2181</v>
      </c>
      <c r="K186" s="25">
        <f si="89" t="shared"/>
        <v>-5.589852548261609E-3</v>
      </c>
      <c r="L186">
        <f si="113" t="shared"/>
        <v>5</v>
      </c>
    </row>
    <row r="187" spans="1:12">
      <c r="A187" s="1">
        <v>42667</v>
      </c>
      <c r="B187">
        <v>9.35</v>
      </c>
      <c r="C187" s="25">
        <f si="114" t="shared"/>
        <v>1.0706638115631772E-3</v>
      </c>
      <c r="D187" s="31">
        <f si="115" t="shared"/>
        <v>9.4247922971114182</v>
      </c>
      <c r="E187">
        <v>9.3829999999999991</v>
      </c>
      <c r="F187" s="35">
        <f si="116" t="shared"/>
        <v>-7.9356971224014972E-3</v>
      </c>
      <c r="G187" s="35"/>
      <c r="H187" s="25">
        <f si="108" t="shared"/>
        <v>-3.5169988276669839E-3</v>
      </c>
      <c r="I187">
        <v>2181</v>
      </c>
      <c r="J187">
        <v>2200.8000000000002</v>
      </c>
      <c r="K187" s="25">
        <f si="89" t="shared"/>
        <v>9.0784044016507526E-3</v>
      </c>
      <c r="L187">
        <f ref="L187:L190" si="117" t="shared">WEEKDAY(A187,2)</f>
        <v>1</v>
      </c>
    </row>
    <row r="188" spans="1:12">
      <c r="A188" s="1">
        <v>42668</v>
      </c>
      <c r="B188">
        <v>9.32</v>
      </c>
      <c r="C188" s="25">
        <f si="114" t="shared"/>
        <v>-3.2085561497325887E-3</v>
      </c>
      <c r="D188" s="38">
        <f si="115" t="shared"/>
        <v>9.3804845647037425</v>
      </c>
      <c r="E188">
        <v>9.3650000000000002</v>
      </c>
      <c r="F188" s="42">
        <f si="116" t="shared"/>
        <v>-6.4479147411349302E-3</v>
      </c>
      <c r="G188" s="42"/>
      <c r="H188" s="25">
        <f si="108" t="shared"/>
        <v>-4.805125467164939E-3</v>
      </c>
      <c r="I188">
        <v>2200.8000000000002</v>
      </c>
      <c r="J188">
        <v>2200.21</v>
      </c>
      <c r="K188" s="25">
        <f si="89" t="shared"/>
        <v>-2.6808433296987566E-4</v>
      </c>
      <c r="L188">
        <f si="117" t="shared"/>
        <v>2</v>
      </c>
    </row>
    <row r="189" spans="1:12">
      <c r="A189" s="1">
        <v>42669</v>
      </c>
      <c r="B189">
        <v>9.3000000000000007</v>
      </c>
      <c r="C189" s="25">
        <f si="114" t="shared"/>
        <v>-2.1459227467810482E-3</v>
      </c>
      <c r="D189" s="38">
        <f si="115" t="shared"/>
        <v>9.2980892051213289</v>
      </c>
      <c r="E189">
        <v>9.3070000000000004</v>
      </c>
      <c r="F189" s="42">
        <f si="116" t="shared"/>
        <v>2.055040381436779E-4</v>
      </c>
      <c r="G189" s="42"/>
      <c r="H189" s="25">
        <f si="108" t="shared"/>
        <v>-7.521220586654831E-4</v>
      </c>
      <c r="I189">
        <v>2200.21</v>
      </c>
      <c r="J189">
        <v>2184.4899999999998</v>
      </c>
      <c r="K189" s="25">
        <f si="89" t="shared"/>
        <v>-7.1447725444390153E-3</v>
      </c>
      <c r="L189">
        <f si="117" t="shared"/>
        <v>3</v>
      </c>
    </row>
    <row r="190" spans="1:12">
      <c r="A190" s="1">
        <v>42670</v>
      </c>
      <c r="B190">
        <v>9.2899999999999991</v>
      </c>
      <c r="C190" s="25">
        <f si="114" t="shared"/>
        <v>-1.0752688172044333E-3</v>
      </c>
      <c r="D190" s="38">
        <f si="115" t="shared"/>
        <v>9.298436413075823</v>
      </c>
      <c r="E190">
        <v>9.2850000000000001</v>
      </c>
      <c r="F190" s="42">
        <f si="116" t="shared"/>
        <v>-9.072937320903085E-4</v>
      </c>
      <c r="G190" s="42"/>
      <c r="H190" s="25">
        <f si="108" t="shared"/>
        <v>5.3850296176616297E-4</v>
      </c>
      <c r="I190">
        <v>2184.4899999999998</v>
      </c>
      <c r="J190">
        <v>2182.48</v>
      </c>
      <c r="K190" s="25">
        <f si="89" t="shared"/>
        <v>-9.2012323242485206E-4</v>
      </c>
      <c r="L190">
        <f si="117" t="shared"/>
        <v>4</v>
      </c>
    </row>
    <row r="191" spans="1:12">
      <c r="A191" s="1">
        <v>42671</v>
      </c>
      <c r="B191">
        <v>9.1999999999999993</v>
      </c>
      <c r="C191" s="25">
        <f si="114" t="shared"/>
        <v>-9.687836383207693E-3</v>
      </c>
      <c r="D191" s="38">
        <f si="115" t="shared"/>
        <v>9.2124635964590738</v>
      </c>
      <c r="E191">
        <v>9.2059999999999995</v>
      </c>
      <c r="F191" s="42">
        <f si="116" t="shared"/>
        <v>-1.3529059114941733E-3</v>
      </c>
      <c r="G191" s="42"/>
      <c r="H191" s="25">
        <f si="108" t="shared"/>
        <v>-6.517488594395271E-4</v>
      </c>
      <c r="I191">
        <v>2182.48</v>
      </c>
      <c r="J191">
        <v>2165.4299999999998</v>
      </c>
      <c r="K191" s="25">
        <f si="89" t="shared"/>
        <v>-7.8122136285327937E-3</v>
      </c>
      <c r="L191">
        <f ref="L191" si="118" t="shared">WEEKDAY(A191,2)</f>
        <v>5</v>
      </c>
    </row>
    <row r="192" spans="1:12">
      <c r="A192" s="1">
        <v>42674</v>
      </c>
      <c r="B192">
        <v>9.17</v>
      </c>
      <c r="C192" s="25">
        <f si="114" t="shared"/>
        <v>-3.260869565217317E-3</v>
      </c>
      <c r="D192" s="38">
        <f si="115" t="shared"/>
        <v>9.181894847674597</v>
      </c>
      <c r="E192">
        <v>9.1969999999999992</v>
      </c>
      <c r="F192" s="42">
        <f si="116" t="shared"/>
        <v>-1.2954676427828771E-3</v>
      </c>
      <c r="G192" s="42"/>
      <c r="H192" s="25">
        <f si="108" t="shared"/>
        <v>-2.9357399151896946E-3</v>
      </c>
      <c r="I192">
        <v>2165.4299999999998</v>
      </c>
      <c r="J192">
        <v>2159.7600000000002</v>
      </c>
      <c r="K192" s="25">
        <f si="89" t="shared"/>
        <v>-2.6184175891160733E-3</v>
      </c>
      <c r="L192">
        <f ref="L192" si="119" t="shared">WEEKDAY(A192,2)</f>
        <v>1</v>
      </c>
    </row>
    <row r="193" spans="1:12">
      <c r="A193" s="1">
        <f>A192+1</f>
        <v>42675</v>
      </c>
      <c r="B193">
        <v>9.2799999999999994</v>
      </c>
      <c r="C193" s="25">
        <f si="114" t="shared"/>
        <v>1.1995637949836269E-2</v>
      </c>
      <c r="D193" s="38">
        <f si="115" t="shared"/>
        <v>9.2680717533429622</v>
      </c>
      <c r="E193">
        <v>9.2609999999999992</v>
      </c>
      <c r="F193" s="42">
        <f si="116" t="shared"/>
        <v>1.2870257130599416E-3</v>
      </c>
      <c r="G193" s="42"/>
      <c r="H193" s="25">
        <f si="108" t="shared"/>
        <v>2.0516142965123496E-3</v>
      </c>
      <c r="I193">
        <v>2159.7600000000002</v>
      </c>
      <c r="J193">
        <v>2176.4499999999998</v>
      </c>
      <c r="K193" s="25">
        <f si="89" t="shared"/>
        <v>7.7277104863502366E-3</v>
      </c>
      <c r="L193">
        <f ref="L193" si="120" t="shared">WEEKDAY(A193,2)</f>
        <v>2</v>
      </c>
    </row>
    <row r="194" spans="1:12">
      <c r="A194" s="1">
        <f ref="A194:A196" si="121" t="shared">A193+1</f>
        <v>42676</v>
      </c>
      <c r="B194">
        <v>9.14</v>
      </c>
      <c r="C194" s="25">
        <f si="114" t="shared"/>
        <v>-1.5086206896551602E-2</v>
      </c>
      <c r="D194" s="38">
        <f si="115" t="shared"/>
        <v>9.1331344161363681</v>
      </c>
      <c r="E194">
        <v>9.15</v>
      </c>
      <c r="F194" s="42">
        <f si="116" t="shared"/>
        <v>7.5172263440048681E-4</v>
      </c>
      <c r="G194" s="42"/>
      <c r="H194" s="25">
        <f si="108" t="shared"/>
        <v>-1.0928961748634114E-3</v>
      </c>
      <c r="I194">
        <v>2176.4499999999998</v>
      </c>
      <c r="J194">
        <v>2146.4</v>
      </c>
      <c r="K194" s="25">
        <f si="89" t="shared"/>
        <v>-1.380688736244795E-2</v>
      </c>
      <c r="L194">
        <f ref="L194" si="122" t="shared">WEEKDAY(A194,2)</f>
        <v>3</v>
      </c>
    </row>
    <row r="195" spans="1:12">
      <c r="A195" s="1">
        <f si="121" t="shared"/>
        <v>42677</v>
      </c>
      <c r="B195">
        <v>9.2100000000000009</v>
      </c>
      <c r="C195" s="25">
        <f si="114" t="shared"/>
        <v>7.6586433260394937E-3</v>
      </c>
      <c r="D195" s="38">
        <f si="115" t="shared"/>
        <v>9.1789028140141617</v>
      </c>
      <c r="E195">
        <v>9.15</v>
      </c>
      <c r="F195" s="42">
        <f si="116" t="shared"/>
        <v>3.3878979455321812E-3</v>
      </c>
      <c r="G195" s="42"/>
      <c r="H195" s="25">
        <f si="108" t="shared"/>
        <v>6.5573770491804684E-3</v>
      </c>
      <c r="I195">
        <v>2146.4</v>
      </c>
      <c r="J195">
        <v>2153.1799999999998</v>
      </c>
      <c r="K195" s="25">
        <f si="89" t="shared"/>
        <v>3.1587774878865105E-3</v>
      </c>
      <c r="L195">
        <f ref="L195" si="123" t="shared">WEEKDAY(A195,2)</f>
        <v>4</v>
      </c>
    </row>
    <row r="196" spans="1:12">
      <c r="A196" s="1">
        <f si="121" t="shared"/>
        <v>42678</v>
      </c>
      <c r="B196">
        <v>9.1999999999999993</v>
      </c>
      <c r="C196" s="25">
        <f si="114" t="shared"/>
        <v>-1.0857763300762269E-3</v>
      </c>
      <c r="D196" s="38">
        <f si="115" t="shared"/>
        <v>9.1162162475965793</v>
      </c>
      <c r="E196">
        <v>9.1539999999999999</v>
      </c>
      <c r="F196" s="42">
        <f si="116" t="shared"/>
        <v>9.1906280114306682E-3</v>
      </c>
      <c r="G196" s="42"/>
      <c r="H196" s="25">
        <f si="108" t="shared"/>
        <v>5.0251256281406143E-3</v>
      </c>
      <c r="I196">
        <v>2153.1799999999998</v>
      </c>
      <c r="J196">
        <v>2145.23</v>
      </c>
      <c r="K196" s="25">
        <f si="89" t="shared"/>
        <v>-3.6922133774230925E-3</v>
      </c>
      <c r="L196">
        <f ref="L196" si="124" t="shared">WEEKDAY(A196,2)</f>
        <v>5</v>
      </c>
    </row>
    <row r="197" spans="1:12">
      <c r="A197" s="1">
        <v>42681</v>
      </c>
      <c r="B197">
        <v>9.1</v>
      </c>
      <c r="C197" s="25">
        <f si="114" t="shared"/>
        <v>-1.0869565217391242E-2</v>
      </c>
      <c r="D197" s="38">
        <f si="115" t="shared"/>
        <v>9.0902915771269281</v>
      </c>
      <c r="E197">
        <v>9.0730000000000004</v>
      </c>
      <c r="F197" s="42">
        <f si="116" t="shared"/>
        <v>1.0679990614932411E-3</v>
      </c>
      <c r="G197" s="42"/>
      <c r="H197" s="25">
        <f si="108" t="shared"/>
        <v>2.9758624490245911E-3</v>
      </c>
      <c r="I197">
        <v>2145.23</v>
      </c>
      <c r="J197">
        <v>2130.3000000000002</v>
      </c>
      <c r="K197" s="25">
        <f si="89" t="shared"/>
        <v>-6.959626706693367E-3</v>
      </c>
      <c r="L197">
        <f ref="L197:L198" si="125" t="shared">WEEKDAY(A197,2)</f>
        <v>1</v>
      </c>
    </row>
    <row r="198" spans="1:12">
      <c r="A198" s="1">
        <v>42682</v>
      </c>
      <c r="B198">
        <v>9.19</v>
      </c>
      <c r="C198" s="25">
        <f si="114" t="shared"/>
        <v>9.890109890109855E-3</v>
      </c>
      <c r="D198" s="38">
        <f si="115" t="shared"/>
        <v>9.1581804910106559</v>
      </c>
      <c r="E198">
        <v>9.1509999999999998</v>
      </c>
      <c r="F198" s="42">
        <f si="116" t="shared"/>
        <v>3.4744356720832759E-3</v>
      </c>
      <c r="G198" s="42"/>
      <c r="H198" s="25">
        <f si="108" t="shared"/>
        <v>4.2618293082723469E-3</v>
      </c>
      <c r="I198">
        <v>2130.3000000000002</v>
      </c>
      <c r="J198">
        <v>2150.3000000000002</v>
      </c>
      <c r="K198" s="25">
        <f si="89" t="shared"/>
        <v>9.3883490588180241E-3</v>
      </c>
      <c r="L198">
        <f si="125" t="shared"/>
        <v>2</v>
      </c>
    </row>
    <row r="199" spans="1:12">
      <c r="A199" s="1">
        <v>42683</v>
      </c>
      <c r="B199">
        <v>9.08</v>
      </c>
      <c r="C199" s="25">
        <f si="114" t="shared"/>
        <v>-1.196953210010876E-2</v>
      </c>
      <c r="D199" s="38">
        <f si="115" t="shared"/>
        <v>9.0383945681997861</v>
      </c>
      <c r="E199">
        <v>9.0429999999999993</v>
      </c>
      <c r="F199" s="42">
        <f si="116" t="shared"/>
        <v>4.603188263831326E-3</v>
      </c>
      <c r="G199" s="42"/>
      <c r="H199" s="25">
        <f si="108" t="shared"/>
        <v>4.0915625345572249E-3</v>
      </c>
      <c r="I199">
        <v>2150.3000000000002</v>
      </c>
      <c r="J199">
        <v>2123.84</v>
      </c>
      <c r="K199" s="25">
        <f si="89" t="shared"/>
        <v>-1.2305259731200335E-2</v>
      </c>
      <c r="L199">
        <f ref="L199:L200" si="126" t="shared">WEEKDAY(A199,2)</f>
        <v>3</v>
      </c>
    </row>
    <row r="200" spans="1:12">
      <c r="A200" s="1">
        <v>42684</v>
      </c>
      <c r="B200">
        <v>9.16</v>
      </c>
      <c r="C200" s="25">
        <f si="114" t="shared"/>
        <v>8.8105726872247381E-3</v>
      </c>
      <c r="D200" s="38">
        <f ref="D200:D213" si="127" t="shared">+E199*(1+K200)</f>
        <v>9.1259429900557478</v>
      </c>
      <c r="E200">
        <v>9.0939999999999994</v>
      </c>
      <c r="F200" s="42">
        <f si="116" t="shared"/>
        <v>3.7318894037978723E-3</v>
      </c>
      <c r="G200" s="42"/>
      <c r="H200" s="25">
        <f si="108" t="shared"/>
        <v>7.2575324389707596E-3</v>
      </c>
      <c r="I200">
        <v>2123.84</v>
      </c>
      <c r="J200">
        <v>2143.3200000000002</v>
      </c>
      <c r="K200" s="25">
        <f si="89" t="shared"/>
        <v>9.1720656923308663E-3</v>
      </c>
      <c r="L200">
        <f si="126" t="shared"/>
        <v>4</v>
      </c>
    </row>
    <row r="201" spans="1:12">
      <c r="A201" s="1">
        <v>42685</v>
      </c>
      <c r="B201">
        <v>9.14</v>
      </c>
      <c r="C201" s="25">
        <f si="114" t="shared"/>
        <v>-2.1834061135370675E-3</v>
      </c>
      <c r="D201" s="38">
        <f si="127" t="shared"/>
        <v>9.1100807812179241</v>
      </c>
      <c r="E201">
        <v>9.0850000000000009</v>
      </c>
      <c r="F201" s="42">
        <f si="116" t="shared"/>
        <v>3.2841880879652674E-3</v>
      </c>
      <c r="G201" s="42"/>
      <c r="H201" s="25">
        <f si="108" t="shared"/>
        <v>6.0539350577875073E-3</v>
      </c>
      <c r="I201">
        <v>2143.3200000000002</v>
      </c>
      <c r="J201">
        <v>2147.11</v>
      </c>
      <c r="K201" s="25">
        <f si="89" t="shared"/>
        <v>1.768284717167834E-3</v>
      </c>
      <c r="L201">
        <f ref="L201" si="128" t="shared">WEEKDAY(A201,2)</f>
        <v>5</v>
      </c>
    </row>
    <row r="202" spans="1:12">
      <c r="A202" s="1">
        <v>42688</v>
      </c>
      <c r="B202">
        <v>9.19</v>
      </c>
      <c r="C202" s="25">
        <f si="114" t="shared"/>
        <v>5.4704595185994798E-3</v>
      </c>
      <c r="D202" s="38">
        <f si="127" t="shared"/>
        <v>9.1466919021382243</v>
      </c>
      <c r="E202">
        <v>9.1310000000000002</v>
      </c>
      <c r="F202" s="42">
        <f si="116" t="shared"/>
        <v>4.7348372859974397E-3</v>
      </c>
      <c r="G202" s="42"/>
      <c r="H202" s="25">
        <f si="108" t="shared"/>
        <v>6.4615047639906553E-3</v>
      </c>
      <c r="I202">
        <v>2147.11</v>
      </c>
      <c r="J202">
        <v>2161.69</v>
      </c>
      <c r="K202" s="25">
        <f si="89" t="shared"/>
        <v>6.7905230752034473E-3</v>
      </c>
      <c r="L202">
        <f ref="L202" si="129" t="shared">WEEKDAY(A202,2)</f>
        <v>1</v>
      </c>
    </row>
    <row r="203" spans="1:12">
      <c r="A203" s="1">
        <v>42689</v>
      </c>
      <c r="B203">
        <v>9.2200000000000006</v>
      </c>
      <c r="C203" s="25">
        <f si="114" t="shared"/>
        <v>3.2644178454843686E-3</v>
      </c>
      <c r="D203" s="38">
        <f si="127" t="shared"/>
        <v>9.2053848146589008</v>
      </c>
      <c r="E203">
        <v>9.1669999999999998</v>
      </c>
      <c r="F203" s="42">
        <f si="116" t="shared"/>
        <v>1.5876778250298873E-3</v>
      </c>
      <c r="G203" s="42"/>
      <c r="H203" s="25">
        <f si="108" t="shared"/>
        <v>5.7816079415295984E-3</v>
      </c>
      <c r="I203">
        <v>2161.69</v>
      </c>
      <c r="J203">
        <v>2179.3000000000002</v>
      </c>
      <c r="K203" s="25">
        <f si="89" t="shared"/>
        <v>8.1464039709671088E-3</v>
      </c>
      <c r="L203">
        <f ref="L203" si="130" t="shared">WEEKDAY(A203,2)</f>
        <v>2</v>
      </c>
    </row>
    <row r="204" spans="1:12">
      <c r="A204" s="1">
        <v>42690</v>
      </c>
      <c r="B204">
        <v>9.1999999999999993</v>
      </c>
      <c r="C204" s="25">
        <f si="114" t="shared"/>
        <v>-2.1691973969633072E-3</v>
      </c>
      <c r="D204" s="38">
        <f si="127" t="shared"/>
        <v>9.1803342770614389</v>
      </c>
      <c r="E204">
        <v>9.1639999999999997</v>
      </c>
      <c r="F204" s="42">
        <f si="116" t="shared"/>
        <v>2.1421576105020712E-3</v>
      </c>
      <c r="G204" s="42"/>
      <c r="H204" s="25">
        <f si="108" t="shared"/>
        <v>3.9284155390657549E-3</v>
      </c>
      <c r="I204">
        <v>2179.3000000000002</v>
      </c>
      <c r="J204">
        <v>2182.4699999999998</v>
      </c>
      <c r="K204" s="25">
        <f si="89" t="shared"/>
        <v>1.4545955123201892E-3</v>
      </c>
      <c r="L204">
        <f ref="L204" si="131" t="shared">WEEKDAY(A204,2)</f>
        <v>3</v>
      </c>
    </row>
    <row r="205" spans="1:12">
      <c r="A205" s="1">
        <v>42691</v>
      </c>
      <c r="B205">
        <v>9.1300000000000008</v>
      </c>
      <c r="C205" s="25">
        <f si="114" t="shared"/>
        <v>-7.6086956521737026E-3</v>
      </c>
      <c r="D205" s="38">
        <f si="127" t="shared"/>
        <v>9.0824151351450428</v>
      </c>
      <c r="E205">
        <v>9.077</v>
      </c>
      <c r="F205" s="42">
        <f si="116" t="shared"/>
        <v>5.2392303310189181E-3</v>
      </c>
      <c r="G205" s="42"/>
      <c r="H205" s="25">
        <f si="108" t="shared"/>
        <v>5.8389335683597388E-3</v>
      </c>
      <c r="I205">
        <v>2182.4699999999998</v>
      </c>
      <c r="J205">
        <v>2163.04</v>
      </c>
      <c r="K205" s="25">
        <f si="89" t="shared"/>
        <v>-8.9027569680223406E-3</v>
      </c>
      <c r="L205">
        <f ref="L205" si="132" t="shared">WEEKDAY(A205,2)</f>
        <v>4</v>
      </c>
    </row>
    <row r="206" spans="1:12">
      <c r="A206" s="1">
        <v>42692</v>
      </c>
      <c r="B206">
        <v>9.06</v>
      </c>
      <c r="C206" s="25">
        <f si="114" t="shared"/>
        <v>-7.6670317634173202E-3</v>
      </c>
      <c r="D206" s="38">
        <f si="127" t="shared"/>
        <v>9.0556822435091355</v>
      </c>
      <c r="E206">
        <v>9.02</v>
      </c>
      <c r="F206" s="42">
        <f si="116" t="shared"/>
        <v>4.7680079476730697E-4</v>
      </c>
      <c r="G206" s="42"/>
      <c r="H206" s="25">
        <f si="108" t="shared"/>
        <v>4.4345898004436446E-3</v>
      </c>
      <c r="I206">
        <v>2163.04</v>
      </c>
      <c r="J206">
        <v>2157.96</v>
      </c>
      <c r="K206" s="25">
        <f si="89" t="shared"/>
        <v>-2.3485464901249475E-3</v>
      </c>
      <c r="L206">
        <f ref="L206" si="133" t="shared">WEEKDAY(A206,2)</f>
        <v>5</v>
      </c>
    </row>
    <row r="207" spans="1:12">
      <c r="A207" s="1">
        <v>42695</v>
      </c>
      <c r="B207">
        <v>9.06</v>
      </c>
      <c r="C207" s="25">
        <f si="114" t="shared"/>
        <v>0</v>
      </c>
      <c r="D207" s="38">
        <f si="127" t="shared"/>
        <v>8.9934160040037803</v>
      </c>
      <c r="E207">
        <v>8.99</v>
      </c>
      <c r="F207" s="42">
        <f si="116" t="shared"/>
        <v>7.403637946535202E-3</v>
      </c>
      <c r="G207" s="42"/>
      <c r="H207" s="25">
        <f si="108" t="shared"/>
        <v>7.7864293659621886E-3</v>
      </c>
      <c r="I207">
        <v>2157.96</v>
      </c>
      <c r="J207">
        <v>2151.6</v>
      </c>
      <c r="K207" s="25">
        <f si="89" t="shared"/>
        <v>-2.9472279374965771E-3</v>
      </c>
      <c r="L207">
        <f ref="L207" si="134" t="shared">WEEKDAY(A207,2)</f>
        <v>1</v>
      </c>
    </row>
    <row r="208" spans="1:12">
      <c r="A208" s="1">
        <v>42696</v>
      </c>
      <c r="B208">
        <v>9.16</v>
      </c>
      <c r="C208" s="25">
        <f si="114" t="shared"/>
        <v>1.1037527593819041E-2</v>
      </c>
      <c r="D208" s="38">
        <f si="127" t="shared"/>
        <v>9.0988443483918946</v>
      </c>
      <c r="E208">
        <v>9.0920000000000005</v>
      </c>
      <c r="F208" s="42">
        <f si="116" t="shared"/>
        <v>6.7212548392383553E-3</v>
      </c>
      <c r="G208" s="42"/>
      <c r="H208" s="25">
        <f si="108" t="shared"/>
        <v>7.4791025076990092E-3</v>
      </c>
      <c r="I208">
        <v>2151.6</v>
      </c>
      <c r="J208">
        <v>2177.65</v>
      </c>
      <c r="K208" s="25">
        <f si="89" t="shared"/>
        <v>1.2107269009109523E-2</v>
      </c>
      <c r="L208">
        <f ref="L208" si="135" t="shared">WEEKDAY(A208,2)</f>
        <v>2</v>
      </c>
    </row>
    <row r="209" spans="1:12">
      <c r="A209" s="1">
        <v>42697</v>
      </c>
      <c r="B209">
        <v>9.08</v>
      </c>
      <c r="C209" s="25">
        <f si="114" t="shared"/>
        <v>-8.733624454148492E-3</v>
      </c>
      <c r="D209" s="38">
        <f si="127" t="shared"/>
        <v>9.0421487934241043</v>
      </c>
      <c r="E209">
        <v>9.0380000000000003</v>
      </c>
      <c r="F209" s="42">
        <f si="116" t="shared"/>
        <v>4.1860853477022619E-3</v>
      </c>
      <c r="G209" s="42"/>
      <c r="H209" s="25">
        <f si="108" t="shared"/>
        <v>4.6470458065943632E-3</v>
      </c>
      <c r="I209">
        <v>2177.65</v>
      </c>
      <c r="J209">
        <v>2165.71</v>
      </c>
      <c r="K209" s="25">
        <f si="89" t="shared"/>
        <v>-5.4829747663766026E-3</v>
      </c>
      <c r="L209">
        <f ref="L209" si="136" t="shared">WEEKDAY(A209,2)</f>
        <v>3</v>
      </c>
    </row>
    <row r="210" spans="1:12">
      <c r="A210" s="1">
        <v>42698</v>
      </c>
      <c r="B210">
        <v>9.0399999999999991</v>
      </c>
      <c r="C210" s="25">
        <f si="114" t="shared"/>
        <v>-4.4052863436124801E-3</v>
      </c>
      <c r="D210" s="38">
        <f si="127" t="shared"/>
        <v>8.9583748239607335</v>
      </c>
      <c r="E210">
        <v>8.9169999999999998</v>
      </c>
      <c r="F210" s="42">
        <f si="116" t="shared"/>
        <v>9.1116053573629952E-3</v>
      </c>
      <c r="G210" s="42"/>
      <c r="H210" s="25">
        <f si="108" t="shared"/>
        <v>1.3793876864416132E-2</v>
      </c>
      <c r="I210">
        <v>2165.71</v>
      </c>
      <c r="J210">
        <v>2146.63</v>
      </c>
      <c r="K210" s="25">
        <f si="89" t="shared"/>
        <v>-8.8100438193479125E-3</v>
      </c>
      <c r="L210">
        <f ref="L210" si="137" t="shared">WEEKDAY(A210,2)</f>
        <v>4</v>
      </c>
    </row>
    <row r="211" spans="1:12">
      <c r="A211" s="1">
        <v>42699</v>
      </c>
      <c r="B211">
        <v>9.0399999999999991</v>
      </c>
      <c r="C211" s="25">
        <f si="114" t="shared"/>
        <v>0</v>
      </c>
      <c r="D211" s="38">
        <f si="127" t="shared"/>
        <v>9.0038176164499699</v>
      </c>
      <c r="E211">
        <v>9.016</v>
      </c>
      <c r="F211" s="42">
        <f si="116" t="shared"/>
        <v>4.0185602475915072E-3</v>
      </c>
      <c r="G211" s="42"/>
      <c r="H211" s="25">
        <f si="108" t="shared"/>
        <v>2.6619343389528982E-3</v>
      </c>
      <c r="I211">
        <v>2146.63</v>
      </c>
      <c r="J211">
        <v>2167.5300000000002</v>
      </c>
      <c r="K211" s="25">
        <f si="89" t="shared"/>
        <v>9.7361911461220085E-3</v>
      </c>
      <c r="L211">
        <f ref="L211" si="138" t="shared">WEEKDAY(A211,2)</f>
        <v>5</v>
      </c>
    </row>
    <row r="212" spans="1:12">
      <c r="A212" s="1">
        <v>42702</v>
      </c>
      <c r="B212">
        <v>9.0399999999999991</v>
      </c>
      <c r="C212" s="25">
        <f si="114" t="shared"/>
        <v>0</v>
      </c>
      <c r="D212" s="38">
        <f si="127" t="shared"/>
        <v>9.0098022357245338</v>
      </c>
      <c r="E212">
        <v>9.032</v>
      </c>
      <c r="F212" s="42">
        <f>+B212/D212-1</f>
        <v>3.3516567273506048E-3</v>
      </c>
      <c r="G212" s="42"/>
      <c r="H212" s="25">
        <f>+B212/E212-1</f>
        <v>8.857395925596645E-4</v>
      </c>
      <c r="I212">
        <v>2167.5300000000002</v>
      </c>
      <c r="J212">
        <v>2166.04</v>
      </c>
      <c r="K212" s="25">
        <f si="89" t="shared"/>
        <v>-6.8741839789998593E-4</v>
      </c>
      <c r="L212">
        <f ref="L212" si="139" t="shared">WEEKDAY(A212,2)</f>
        <v>1</v>
      </c>
    </row>
    <row r="213" spans="1:12">
      <c r="A213" s="1">
        <v>42703</v>
      </c>
      <c r="B213">
        <v>9.0399999999999991</v>
      </c>
      <c r="C213" s="25">
        <f si="114" t="shared"/>
        <v>0</v>
      </c>
      <c r="D213" s="38">
        <f si="127" t="shared"/>
        <v>9.0082737160901925</v>
      </c>
      <c r="E213">
        <v>9.01</v>
      </c>
      <c r="F213" s="42">
        <f ref="F213:F218" si="140" t="shared">+B213/D213-1</f>
        <v>3.521904963116107E-3</v>
      </c>
      <c r="G213" s="42"/>
      <c r="H213" s="25">
        <f ref="H213:H219" si="141" t="shared">+B213/E213-1</f>
        <v>3.3296337402886067E-3</v>
      </c>
      <c r="I213">
        <v>2166.04</v>
      </c>
      <c r="J213">
        <v>2160.35</v>
      </c>
      <c r="K213" s="25">
        <f si="89" t="shared"/>
        <v>-2.6269136304039042E-3</v>
      </c>
      <c r="L213">
        <f ref="L213" si="142" t="shared">WEEKDAY(A213,2)</f>
        <v>2</v>
      </c>
    </row>
    <row r="214" spans="1:12">
      <c r="A214" s="1">
        <v>42704</v>
      </c>
      <c r="B214">
        <v>9.07</v>
      </c>
      <c r="C214" s="25">
        <f si="114" t="shared"/>
        <v>3.3185840707965486E-3</v>
      </c>
      <c r="D214" s="38">
        <f ref="D214:D242" si="143" t="shared">+E213*(1+K214)</f>
        <v>9.1046730853796856</v>
      </c>
      <c r="E214">
        <v>9.1319999999999997</v>
      </c>
      <c r="F214" s="42">
        <f si="140" t="shared"/>
        <v>-3.8082735156480529E-3</v>
      </c>
      <c r="G214" s="42"/>
      <c r="H214" s="25">
        <f si="141" t="shared"/>
        <v>-6.7893123083661022E-3</v>
      </c>
      <c r="I214">
        <v>2160.35</v>
      </c>
      <c r="J214">
        <v>2183.0500000000002</v>
      </c>
      <c r="K214" s="25">
        <f si="89" t="shared"/>
        <v>1.0507556645914073E-2</v>
      </c>
      <c r="L214">
        <f ref="L214" si="144" t="shared">WEEKDAY(A214,2)</f>
        <v>3</v>
      </c>
    </row>
    <row r="215" spans="1:12">
      <c r="A215" s="1">
        <v>42705</v>
      </c>
      <c r="B215">
        <v>9.07</v>
      </c>
      <c r="C215" s="25">
        <f si="114" t="shared"/>
        <v>0</v>
      </c>
      <c r="D215" s="38">
        <f si="143" t="shared"/>
        <v>9.1273148851377641</v>
      </c>
      <c r="E215">
        <v>9.1280000000000001</v>
      </c>
      <c r="F215" s="42">
        <f si="140" t="shared"/>
        <v>-6.2794902837296496E-3</v>
      </c>
      <c r="G215" s="42"/>
      <c r="H215" s="25">
        <f si="141" t="shared"/>
        <v>-6.3540753724802279E-3</v>
      </c>
      <c r="I215">
        <v>2183.0500000000002</v>
      </c>
      <c r="J215">
        <v>2181.9299999999998</v>
      </c>
      <c r="K215" s="25">
        <f si="89" t="shared"/>
        <v>-5.1304367742399659E-4</v>
      </c>
      <c r="L215">
        <f ref="L215" si="145" t="shared">WEEKDAY(A215,2)</f>
        <v>4</v>
      </c>
    </row>
    <row r="216" spans="1:12">
      <c r="A216" s="1">
        <v>42706</v>
      </c>
      <c r="B216">
        <v>9</v>
      </c>
      <c r="C216" s="25">
        <f ref="C216:C242" si="146" t="shared">B216/B215-1</f>
        <v>-7.717750826901959E-3</v>
      </c>
      <c r="D216" s="38">
        <f si="143" t="shared"/>
        <v>8.9670207568528788</v>
      </c>
      <c r="E216">
        <v>8.984</v>
      </c>
      <c r="F216" s="42">
        <f si="140" t="shared"/>
        <v>3.6778372707475526E-3</v>
      </c>
      <c r="G216" s="42"/>
      <c r="H216" s="25">
        <f si="141" t="shared"/>
        <v>1.7809439002671734E-3</v>
      </c>
      <c r="I216">
        <v>2181.9299999999998</v>
      </c>
      <c r="J216">
        <v>2143.4499999999998</v>
      </c>
      <c r="K216" s="25">
        <f si="89" t="shared"/>
        <v>-1.76357628338214E-2</v>
      </c>
      <c r="L216">
        <f ref="L216:L217" si="147" t="shared">WEEKDAY(A216,2)</f>
        <v>5</v>
      </c>
    </row>
    <row r="217" spans="1:12">
      <c r="A217" s="1">
        <v>42709</v>
      </c>
      <c r="B217">
        <v>8.93</v>
      </c>
      <c r="C217" s="25">
        <f si="146" t="shared"/>
        <v>-7.7777777777777724E-3</v>
      </c>
      <c r="D217" s="38">
        <f si="143" t="shared"/>
        <v>8.9858022906995743</v>
      </c>
      <c r="E217">
        <v>9.0009999999999994</v>
      </c>
      <c r="F217" s="42">
        <f si="140" t="shared"/>
        <v>-6.2100510220807204E-3</v>
      </c>
      <c r="G217" s="42"/>
      <c r="H217" s="25">
        <f si="141" t="shared"/>
        <v>-7.8880124430618093E-3</v>
      </c>
      <c r="I217">
        <v>2143.4499999999998</v>
      </c>
      <c r="J217">
        <v>2143.88</v>
      </c>
      <c r="K217" s="25">
        <f si="89" t="shared"/>
        <v>2.0061116424474612E-4</v>
      </c>
      <c r="L217">
        <f si="147" t="shared"/>
        <v>1</v>
      </c>
    </row>
    <row r="218" spans="1:12">
      <c r="A218" s="1">
        <v>42710</v>
      </c>
      <c r="B218">
        <v>8.89</v>
      </c>
      <c r="C218" s="25">
        <f si="146" t="shared"/>
        <v>-4.4792833146695132E-3</v>
      </c>
      <c r="D218" s="38">
        <f si="143" t="shared"/>
        <v>8.9102292385767861</v>
      </c>
      <c r="E218">
        <v>8.9030000000000005</v>
      </c>
      <c r="F218" s="42">
        <f si="140" t="shared"/>
        <v>-2.2703387348558257E-3</v>
      </c>
      <c r="G218" s="42"/>
      <c r="H218" s="25">
        <f si="141" t="shared"/>
        <v>-1.4601819611367306E-3</v>
      </c>
      <c r="I218">
        <v>2143.88</v>
      </c>
      <c r="J218">
        <v>2122.2600000000002</v>
      </c>
      <c r="K218" s="25">
        <f si="89" t="shared"/>
        <v>-1.0084519655950808E-2</v>
      </c>
      <c r="L218">
        <f ref="L218" si="148" t="shared">WEEKDAY(A218,2)</f>
        <v>2</v>
      </c>
    </row>
    <row r="219" spans="1:12">
      <c r="A219" s="1">
        <v>42711</v>
      </c>
      <c r="B219">
        <v>8.8800000000000008</v>
      </c>
      <c r="C219" s="25">
        <f si="146" t="shared"/>
        <v>-1.1248593925758943E-3</v>
      </c>
      <c r="D219" s="38">
        <f si="143" t="shared"/>
        <v>8.9564030655998774</v>
      </c>
      <c r="E219" s="31">
        <v>8.9600000000000009</v>
      </c>
      <c r="F219" s="42">
        <f ref="F219:F231" si="149" t="shared">+B219/D219-1</f>
        <v>-8.5305523925479632E-3</v>
      </c>
      <c r="G219" s="42"/>
      <c r="H219" s="25">
        <f si="141" t="shared"/>
        <v>-8.9285714285713969E-3</v>
      </c>
      <c r="I219">
        <v>2122.2600000000002</v>
      </c>
      <c r="J219">
        <v>2134.9899999999998</v>
      </c>
      <c r="K219" s="25">
        <f si="89" t="shared"/>
        <v>5.998322542949186E-3</v>
      </c>
      <c r="L219">
        <f ref="L219" si="150" t="shared">WEEKDAY(A219,2)</f>
        <v>3</v>
      </c>
    </row>
    <row r="220" spans="1:12">
      <c r="A220" s="1">
        <v>42712</v>
      </c>
      <c r="B220">
        <v>8.82</v>
      </c>
      <c r="C220" s="25">
        <f si="146" t="shared"/>
        <v>-6.7567567567567988E-3</v>
      </c>
      <c r="D220" s="31">
        <f si="143" t="shared"/>
        <v>8.8748900931620316</v>
      </c>
      <c r="E220">
        <v>8.8550000000000004</v>
      </c>
      <c r="F220" s="42">
        <f si="149" t="shared"/>
        <v>-6.1848758222170508E-3</v>
      </c>
      <c r="G220" s="42"/>
      <c r="H220" s="25">
        <f ref="H220" si="151" t="shared">+B220/E220-1</f>
        <v>-3.9525691699604515E-3</v>
      </c>
      <c r="I220">
        <v>2134.9899999999998</v>
      </c>
      <c r="J220">
        <v>2114.71</v>
      </c>
      <c r="K220" s="25">
        <f si="89" t="shared"/>
        <v>-9.4988735310234107E-3</v>
      </c>
      <c r="L220">
        <f ref="L220" si="152" t="shared">WEEKDAY(A220,2)</f>
        <v>4</v>
      </c>
    </row>
    <row r="221" spans="1:12">
      <c r="A221" s="1">
        <v>42713</v>
      </c>
      <c r="B221">
        <v>8.73</v>
      </c>
      <c r="C221" s="25">
        <f si="146" t="shared"/>
        <v>-1.0204081632653073E-2</v>
      </c>
      <c r="D221" s="38">
        <f si="143" t="shared"/>
        <v>8.7929436896784896</v>
      </c>
      <c r="E221">
        <v>8.7650000000000006</v>
      </c>
      <c r="F221" s="42">
        <f si="149" t="shared"/>
        <v>-7.1584320223015974E-3</v>
      </c>
      <c r="G221" s="42"/>
      <c r="H221" s="25">
        <f ref="H221:H231" si="153" t="shared">+B221/E221-1</f>
        <v>-3.99315459212779E-3</v>
      </c>
      <c r="I221">
        <v>2114.71</v>
      </c>
      <c r="J221">
        <v>2099.89</v>
      </c>
      <c r="K221" s="25">
        <f si="89" t="shared"/>
        <v>-7.0080531136658131E-3</v>
      </c>
      <c r="L221">
        <f ref="L221" si="154" t="shared">WEEKDAY(A221,2)</f>
        <v>5</v>
      </c>
    </row>
    <row r="222" spans="1:12">
      <c r="A222" s="1">
        <v>42716</v>
      </c>
      <c r="B222">
        <v>8.27</v>
      </c>
      <c r="C222" s="25">
        <f si="146" t="shared"/>
        <v>-5.2691867124856961E-2</v>
      </c>
      <c r="D222" s="38">
        <f si="143" t="shared"/>
        <v>8.2828997471296137</v>
      </c>
      <c r="E222" s="27">
        <v>8.2799999999999994</v>
      </c>
      <c r="F222" s="42">
        <f si="149" t="shared"/>
        <v>-1.5573950577012496E-3</v>
      </c>
      <c r="G222" s="42"/>
      <c r="H222" s="25">
        <f si="153" t="shared"/>
        <v>-1.2077294685990392E-3</v>
      </c>
      <c r="I222">
        <v>2099.89</v>
      </c>
      <c r="J222">
        <v>1984.39</v>
      </c>
      <c r="K222" s="25">
        <f ref="K222:K249" si="155" t="shared">+J222/I222-1</f>
        <v>-5.5002881103295764E-2</v>
      </c>
      <c r="L222">
        <f ref="L222:L223" si="156" t="shared">WEEKDAY(A222,2)</f>
        <v>1</v>
      </c>
    </row>
    <row r="223" spans="1:12">
      <c r="A223" s="1">
        <v>42717</v>
      </c>
      <c r="B223">
        <v>8.26</v>
      </c>
      <c r="C223" s="25">
        <f si="146" t="shared"/>
        <v>-1.2091898428052694E-3</v>
      </c>
      <c r="D223" s="31">
        <f si="143" t="shared"/>
        <v>8.2827121684749461</v>
      </c>
      <c r="E223">
        <v>8.2759999999999998</v>
      </c>
      <c r="F223" s="42">
        <f si="149" t="shared"/>
        <v>-2.7421173177297753E-3</v>
      </c>
      <c r="G223" s="42"/>
      <c r="H223" s="25">
        <f si="153" t="shared"/>
        <v>-1.9333011116481336E-3</v>
      </c>
      <c r="I223">
        <v>1984.39</v>
      </c>
      <c r="J223">
        <v>1985.04</v>
      </c>
      <c r="K223" s="25">
        <f si="155" t="shared"/>
        <v>3.2755657909988578E-4</v>
      </c>
      <c r="L223">
        <f si="156" t="shared"/>
        <v>2</v>
      </c>
    </row>
    <row r="224" spans="1:12">
      <c r="A224" s="1">
        <v>42718</v>
      </c>
      <c r="B224">
        <v>8.18</v>
      </c>
      <c r="C224" s="25">
        <f si="146" t="shared"/>
        <v>-9.6852300242130651E-3</v>
      </c>
      <c r="D224" s="31">
        <f si="143" t="shared"/>
        <v>8.1844446862531743</v>
      </c>
      <c r="E224">
        <v>8.1920000000000002</v>
      </c>
      <c r="F224" s="42">
        <f si="149" t="shared"/>
        <v>-5.4306509770174483E-4</v>
      </c>
      <c r="G224" s="42"/>
      <c r="H224" s="25">
        <f si="153" t="shared"/>
        <v>-1.46484375E-3</v>
      </c>
      <c r="I224">
        <v>1985.04</v>
      </c>
      <c r="J224">
        <v>1963.08</v>
      </c>
      <c r="K224" s="25">
        <f si="155" t="shared"/>
        <v>-1.1062749365252089E-2</v>
      </c>
      <c r="L224">
        <f ref="L224" si="157" t="shared">WEEKDAY(A224,2)</f>
        <v>3</v>
      </c>
    </row>
    <row r="225" spans="1:13">
      <c r="A225" s="1">
        <v>42719</v>
      </c>
      <c r="B225">
        <v>8.15</v>
      </c>
      <c r="C225" s="25">
        <f si="146" t="shared"/>
        <v>-3.6674816625915652E-3</v>
      </c>
      <c r="D225" s="38">
        <f si="143" t="shared"/>
        <v>8.2452896468814316</v>
      </c>
      <c r="E225">
        <v>8.2279999999999998</v>
      </c>
      <c r="F225" s="42">
        <f si="149" t="shared"/>
        <v>-1.1556858638370859E-2</v>
      </c>
      <c r="G225" s="42"/>
      <c r="H225" s="25">
        <f si="153" t="shared"/>
        <v>-9.4798249878462748E-3</v>
      </c>
      <c r="I225">
        <v>1963.08</v>
      </c>
      <c r="J225">
        <v>1975.85</v>
      </c>
      <c r="K225" s="25">
        <f si="155" t="shared"/>
        <v>6.5050838478308837E-3</v>
      </c>
      <c r="L225">
        <f ref="L225:L226" si="158" t="shared">WEEKDAY(A225,2)</f>
        <v>4</v>
      </c>
    </row>
    <row r="226" spans="1:13">
      <c r="A226" s="1">
        <v>42720</v>
      </c>
      <c r="B226">
        <v>8.2200000000000006</v>
      </c>
      <c r="C226" s="25">
        <f si="146" t="shared"/>
        <v>8.5889570552146743E-3</v>
      </c>
      <c r="D226" s="38">
        <f si="143" t="shared"/>
        <v>8.3206969557405674</v>
      </c>
      <c r="E226">
        <v>8.3260000000000005</v>
      </c>
      <c r="F226" s="42">
        <f si="149" t="shared"/>
        <v>-1.2101985720209929E-2</v>
      </c>
      <c r="G226" s="42"/>
      <c r="H226" s="25">
        <f si="153" t="shared"/>
        <v>-1.2731203459043994E-2</v>
      </c>
      <c r="I226">
        <v>1975.85</v>
      </c>
      <c r="J226">
        <v>1998.11</v>
      </c>
      <c r="K226" s="25">
        <f si="155" t="shared"/>
        <v>1.1266037401624684E-2</v>
      </c>
      <c r="L226">
        <f si="158" t="shared"/>
        <v>5</v>
      </c>
    </row>
    <row r="227" spans="1:13">
      <c r="A227" s="1">
        <v>42723</v>
      </c>
      <c r="B227">
        <v>8.1</v>
      </c>
      <c r="C227" s="25">
        <f si="146" t="shared"/>
        <v>-1.4598540145985495E-2</v>
      </c>
      <c r="D227" s="38">
        <f si="143" t="shared"/>
        <v>8.2522452017156223</v>
      </c>
      <c r="E227">
        <v>8.2460000000000004</v>
      </c>
      <c r="F227" s="42">
        <f si="149" t="shared"/>
        <v>-1.8448943044490629E-2</v>
      </c>
      <c r="G227" s="42"/>
      <c r="H227" s="25">
        <f si="153" t="shared"/>
        <v>-1.7705554208100938E-2</v>
      </c>
      <c r="I227">
        <v>1998.11</v>
      </c>
      <c r="J227">
        <v>1980.41</v>
      </c>
      <c r="K227" s="25">
        <f si="155" t="shared"/>
        <v>-8.8583711607468363E-3</v>
      </c>
      <c r="L227">
        <f ref="L227:L228" si="159" t="shared">WEEKDAY(A227,2)</f>
        <v>1</v>
      </c>
    </row>
    <row r="228" spans="1:13">
      <c r="A228" s="1">
        <v>42724</v>
      </c>
      <c r="B228">
        <v>8.11</v>
      </c>
      <c r="C228" s="25">
        <f si="146" t="shared"/>
        <v>1.2345679012344402E-3</v>
      </c>
      <c r="D228" s="38">
        <f si="143" t="shared"/>
        <v>8.2538695522644296</v>
      </c>
      <c r="E228">
        <v>8.2469999999999999</v>
      </c>
      <c r="F228" s="42">
        <f si="149" t="shared"/>
        <v>-1.7430558037467403E-2</v>
      </c>
      <c r="G228" s="42"/>
      <c r="H228" s="25">
        <f si="153" t="shared"/>
        <v>-1.6612101370195309E-2</v>
      </c>
      <c r="I228">
        <v>1980.41</v>
      </c>
      <c r="J228">
        <v>1982.3</v>
      </c>
      <c r="K228" s="25">
        <f si="155" t="shared"/>
        <v>9.5434783706394022E-4</v>
      </c>
      <c r="L228">
        <f si="159" t="shared"/>
        <v>2</v>
      </c>
    </row>
    <row r="229" spans="1:13">
      <c r="A229" s="1">
        <v>42725</v>
      </c>
      <c r="B229">
        <v>8.1300000000000008</v>
      </c>
      <c r="C229" s="25">
        <f si="146" t="shared"/>
        <v>2.4660912453762229E-3</v>
      </c>
      <c r="D229" s="38">
        <f si="143" t="shared"/>
        <v>8.2861069969227668</v>
      </c>
      <c r="E229">
        <v>8.2970000000000006</v>
      </c>
      <c r="F229" s="42">
        <f si="149" t="shared"/>
        <v>-1.8839606703212941E-2</v>
      </c>
      <c r="G229" s="42"/>
      <c r="H229" s="25">
        <f si="153" t="shared"/>
        <v>-2.0127757020609871E-2</v>
      </c>
      <c r="I229">
        <v>1982.3</v>
      </c>
      <c r="J229">
        <v>1991.7</v>
      </c>
      <c r="K229" s="25">
        <f si="155" t="shared"/>
        <v>4.7419664026635555E-3</v>
      </c>
      <c r="L229">
        <f ref="L229:L230" si="160" t="shared">WEEKDAY(A229,2)</f>
        <v>3</v>
      </c>
    </row>
    <row r="230" spans="1:13">
      <c r="A230" s="1">
        <v>42726</v>
      </c>
      <c r="B230">
        <v>8.1300000000000008</v>
      </c>
      <c r="C230" s="25">
        <f si="146" t="shared"/>
        <v>0</v>
      </c>
      <c r="D230" s="38">
        <f si="143" t="shared"/>
        <v>8.2743797710498566</v>
      </c>
      <c r="E230">
        <v>8.2710000000000008</v>
      </c>
      <c r="F230" s="42">
        <f si="149" t="shared"/>
        <v>-1.7449014312227673E-2</v>
      </c>
      <c r="G230" s="42"/>
      <c r="H230" s="25">
        <f si="153" t="shared"/>
        <v>-1.7047515415306469E-2</v>
      </c>
      <c r="I230">
        <v>1991.7</v>
      </c>
      <c r="J230">
        <v>1986.27</v>
      </c>
      <c r="K230" s="25">
        <f si="155" t="shared"/>
        <v>-2.7263142039464228E-3</v>
      </c>
      <c r="L230">
        <f si="160" t="shared"/>
        <v>4</v>
      </c>
    </row>
    <row r="231" spans="1:13">
      <c r="A231" s="1">
        <v>42727</v>
      </c>
      <c r="B231">
        <v>8.0399999999999991</v>
      </c>
      <c r="C231" s="25">
        <f si="146" t="shared"/>
        <v>-1.1070110701107194E-2</v>
      </c>
      <c r="D231" s="38">
        <f si="143" t="shared"/>
        <v>8.1805144013653752</v>
      </c>
      <c r="E231">
        <v>8.1750000000000007</v>
      </c>
      <c r="F231" s="42">
        <f si="149" t="shared"/>
        <v>-1.717671951557509E-2</v>
      </c>
      <c r="G231" s="42"/>
      <c r="H231" s="25">
        <f si="153" t="shared"/>
        <v>-1.6513761467890076E-2</v>
      </c>
      <c r="I231">
        <v>1986.27</v>
      </c>
      <c r="J231">
        <v>1964.54</v>
      </c>
      <c r="K231" s="25">
        <f si="155" t="shared"/>
        <v>-1.0940103812673962E-2</v>
      </c>
      <c r="L231">
        <f ref="L231" si="161" t="shared">WEEKDAY(A231,2)</f>
        <v>5</v>
      </c>
      <c r="M231" s="50"/>
    </row>
    <row r="232" spans="1:13">
      <c r="A232" s="1">
        <v>42730</v>
      </c>
      <c r="B232">
        <v>8.0399999999999991</v>
      </c>
      <c r="C232" s="25">
        <f si="146" t="shared"/>
        <v>0</v>
      </c>
      <c r="D232" s="38">
        <f si="143" t="shared"/>
        <v>8.2144073167255431</v>
      </c>
      <c r="E232">
        <v>8.1750000000000007</v>
      </c>
      <c r="F232" s="42">
        <f ref="F232:F242" si="162" t="shared">+B232/D232-1</f>
        <v>-2.123188076763971E-2</v>
      </c>
      <c r="G232" s="42"/>
      <c r="H232" s="25">
        <f ref="H232:H256" si="163" t="shared">+B232/E232-1</f>
        <v>-1.6513761467890076E-2</v>
      </c>
      <c r="I232">
        <v>1964.54</v>
      </c>
      <c r="J232">
        <v>1974.01</v>
      </c>
      <c r="K232" s="25">
        <f si="155" t="shared"/>
        <v>4.820466877742291E-3</v>
      </c>
      <c r="L232">
        <f ref="L232" si="164" t="shared">WEEKDAY(A232,2)</f>
        <v>1</v>
      </c>
      <c r="M232" s="50"/>
    </row>
    <row r="233" spans="1:13">
      <c r="A233" s="1">
        <v>42731</v>
      </c>
      <c r="B233">
        <v>8.0399999999999991</v>
      </c>
      <c r="C233" s="25">
        <f si="146" t="shared"/>
        <v>0</v>
      </c>
      <c r="D233" s="38">
        <f si="143" t="shared"/>
        <v>8.1526783045678588</v>
      </c>
      <c r="E233">
        <v>8.1750000000000007</v>
      </c>
      <c r="F233" s="42">
        <f si="162" t="shared"/>
        <v>-1.3821016892660576E-2</v>
      </c>
      <c r="G233" s="42"/>
      <c r="H233" s="25">
        <f si="163" t="shared"/>
        <v>-1.6513761467890076E-2</v>
      </c>
      <c r="I233">
        <v>1974.01</v>
      </c>
      <c r="J233">
        <v>1968.62</v>
      </c>
      <c r="K233" s="25">
        <f si="155" t="shared"/>
        <v>-2.7304826216686395E-3</v>
      </c>
      <c r="L233">
        <f ref="L233:L234" si="165" t="shared">WEEKDAY(A233,2)</f>
        <v>2</v>
      </c>
      <c r="M233" s="50"/>
    </row>
    <row r="234" spans="1:13">
      <c r="A234" s="1">
        <v>42732</v>
      </c>
      <c r="B234">
        <v>8</v>
      </c>
      <c r="C234" s="25">
        <f si="146" t="shared"/>
        <v>-4.9751243781093191E-3</v>
      </c>
      <c r="D234" s="38">
        <f si="143" t="shared"/>
        <v>8.1273690453210889</v>
      </c>
      <c r="E234">
        <v>8.1259999999999994</v>
      </c>
      <c r="F234" s="42">
        <f si="162" t="shared"/>
        <v>-1.5671620743543668E-2</v>
      </c>
      <c r="G234" s="42"/>
      <c r="H234" s="25">
        <f si="163" t="shared"/>
        <v>-1.5505783903519532E-2</v>
      </c>
      <c r="I234">
        <v>1968.62</v>
      </c>
      <c r="J234">
        <v>1957.15</v>
      </c>
      <c r="K234" s="25">
        <f si="155" t="shared"/>
        <v>-5.8264164744845637E-3</v>
      </c>
      <c r="L234">
        <f si="165" t="shared"/>
        <v>3</v>
      </c>
      <c r="M234" s="50"/>
    </row>
    <row r="235" spans="1:13">
      <c r="A235" s="1">
        <v>42733</v>
      </c>
      <c r="B235">
        <v>7.98</v>
      </c>
      <c r="C235" s="25">
        <f si="146" t="shared"/>
        <v>-2.4999999999999467E-3</v>
      </c>
      <c r="D235" s="38">
        <f si="143" t="shared"/>
        <v>8.1342208721865958</v>
      </c>
      <c r="E235">
        <v>8.11</v>
      </c>
      <c r="F235" s="42">
        <f si="162" t="shared"/>
        <v>-1.8959513714942755E-2</v>
      </c>
      <c r="G235" s="42"/>
      <c r="H235" s="25">
        <f si="163" t="shared"/>
        <v>-1.6029593094944339E-2</v>
      </c>
      <c r="I235">
        <v>1957.15</v>
      </c>
      <c r="J235">
        <v>1959.13</v>
      </c>
      <c r="K235" s="25">
        <f si="155" t="shared"/>
        <v>1.0116751398716595E-3</v>
      </c>
      <c r="L235">
        <f ref="L235" si="166" t="shared">WEEKDAY(A235,2)</f>
        <v>4</v>
      </c>
      <c r="M235" s="50"/>
    </row>
    <row r="236" spans="1:13">
      <c r="A236" s="1">
        <v>42734</v>
      </c>
      <c r="B236">
        <v>8</v>
      </c>
      <c r="C236" s="25">
        <f si="146" t="shared"/>
        <v>2.5062656641603454E-3</v>
      </c>
      <c r="D236" s="38">
        <f si="143" t="shared"/>
        <v>8.1221290062425666</v>
      </c>
      <c r="E236">
        <v>8.1210000000000004</v>
      </c>
      <c r="F236" s="42">
        <f si="162" t="shared"/>
        <v>-1.5036575527020091E-2</v>
      </c>
      <c r="G236" s="42"/>
      <c r="H236" s="25">
        <f si="163" t="shared"/>
        <v>-1.4899642901120558E-2</v>
      </c>
      <c r="I236">
        <v>1959.13</v>
      </c>
      <c r="J236">
        <v>1962.06</v>
      </c>
      <c r="K236" s="25">
        <f si="155" t="shared"/>
        <v>1.4955618054952602E-3</v>
      </c>
      <c r="L236">
        <f ref="L236" si="167" t="shared">WEEKDAY(A236,2)</f>
        <v>5</v>
      </c>
      <c r="M236" s="50"/>
    </row>
    <row r="237" spans="1:13">
      <c r="A237" s="1">
        <v>42738</v>
      </c>
      <c r="B237">
        <v>7.98</v>
      </c>
      <c r="C237" s="25">
        <f si="146" t="shared"/>
        <v>-2.4999999999999467E-3</v>
      </c>
      <c r="D237" s="38">
        <f si="143" t="shared"/>
        <v>8.1259668205865268</v>
      </c>
      <c r="E237">
        <v>8.1319999999999997</v>
      </c>
      <c r="F237" s="42">
        <f si="162" t="shared"/>
        <v>-1.7963009671259078E-2</v>
      </c>
      <c r="G237" s="42"/>
      <c r="H237" s="25">
        <f si="163" t="shared"/>
        <v>-1.869158878504662E-2</v>
      </c>
      <c r="I237">
        <v>1962.06</v>
      </c>
      <c r="J237">
        <v>1963.26</v>
      </c>
      <c r="K237" s="25">
        <f si="155" t="shared"/>
        <v>6.1160209167909763E-4</v>
      </c>
      <c r="L237">
        <f ref="L237" si="168" t="shared">WEEKDAY(A237,2)</f>
        <v>2</v>
      </c>
      <c r="M237" s="50"/>
    </row>
    <row r="238" spans="1:13">
      <c r="A238" s="1">
        <v>42739</v>
      </c>
      <c r="B238">
        <v>8.16</v>
      </c>
      <c r="C238" s="25">
        <f si="146" t="shared"/>
        <v>2.2556390977443552E-2</v>
      </c>
      <c r="D238" s="38">
        <f si="143" t="shared"/>
        <v>8.2492211525727601</v>
      </c>
      <c r="E238">
        <v>8.2759999999999998</v>
      </c>
      <c r="F238" s="42">
        <f si="162" t="shared"/>
        <v>-1.0815706225179023E-2</v>
      </c>
      <c r="G238" s="42">
        <f>(+B238/(D238*(1-VLOOKUP(A238,FX!A:K,9,0)))-1)</f>
        <v>-1.4334658713373472E-2</v>
      </c>
      <c r="H238" s="25">
        <f si="163" t="shared"/>
        <v>-1.4016433059448996E-2</v>
      </c>
      <c r="I238">
        <v>1963.26</v>
      </c>
      <c r="J238">
        <v>1991.56</v>
      </c>
      <c r="K238" s="25">
        <f si="155" t="shared"/>
        <v>1.441479987367944E-2</v>
      </c>
      <c r="L238">
        <f ref="L238" si="169" t="shared">WEEKDAY(A238,2)</f>
        <v>3</v>
      </c>
      <c r="M238" s="50"/>
    </row>
    <row r="239" spans="1:13">
      <c r="A239" s="1">
        <v>42740</v>
      </c>
      <c r="B239">
        <v>8.32</v>
      </c>
      <c r="C239" s="25">
        <f si="146" t="shared"/>
        <v>1.9607843137254832E-2</v>
      </c>
      <c r="D239" s="38">
        <f si="143" t="shared"/>
        <v>8.244459479001387</v>
      </c>
      <c r="E239">
        <v>8.4109999999999996</v>
      </c>
      <c r="F239" s="42">
        <f si="162" t="shared"/>
        <v>9.1625801777563964E-3</v>
      </c>
      <c r="G239" s="42">
        <f>(+B239/(D239*(1-VLOOKUP(A239,FX!A:K,9,0)))-1)</f>
        <v>-6.9230404985187732E-3</v>
      </c>
      <c r="H239" s="25">
        <f si="163" t="shared"/>
        <v>-1.081916537867067E-2</v>
      </c>
      <c r="I239">
        <v>1991.56</v>
      </c>
      <c r="J239">
        <v>1983.97</v>
      </c>
      <c r="K239" s="25">
        <f si="155" t="shared"/>
        <v>-3.8110827692863225E-3</v>
      </c>
      <c r="L239">
        <f ref="L239:L240" si="170" t="shared">WEEKDAY(A239,2)</f>
        <v>4</v>
      </c>
      <c r="M239" s="50" t="s">
        <v>131</v>
      </c>
    </row>
    <row r="240" spans="1:13">
      <c r="A240" s="1">
        <v>42741</v>
      </c>
      <c r="B240">
        <v>8.16</v>
      </c>
      <c r="C240" s="25">
        <f si="146" t="shared"/>
        <v>-1.9230769230769273E-2</v>
      </c>
      <c r="D240" s="38">
        <f si="143" t="shared"/>
        <v>8.3307042596410223</v>
      </c>
      <c r="E240">
        <v>8.2929999999999993</v>
      </c>
      <c r="F240" s="42">
        <f si="162" t="shared"/>
        <v>-2.0490975831181202E-2</v>
      </c>
      <c r="G240" s="42">
        <f>(+B240/(D240*(1-VLOOKUP(A240,FX!A:K,9,0)))-1)</f>
        <v>-2.3154983070727941E-2</v>
      </c>
      <c r="H240" s="25">
        <f si="163" t="shared"/>
        <v>-1.6037622090919967E-2</v>
      </c>
      <c r="I240">
        <v>1983.97</v>
      </c>
      <c r="J240">
        <v>1965.03</v>
      </c>
      <c r="K240" s="25">
        <f si="155" t="shared"/>
        <v>-9.5465153202921593E-3</v>
      </c>
      <c r="L240">
        <f si="170" t="shared"/>
        <v>5</v>
      </c>
      <c r="M240" s="50"/>
    </row>
    <row r="241" spans="1:13">
      <c r="A241" s="1">
        <v>42744</v>
      </c>
      <c r="B241">
        <v>8.1199999999999992</v>
      </c>
      <c r="C241" s="25">
        <f si="146" t="shared"/>
        <v>-4.9019607843138191E-3</v>
      </c>
      <c r="D241" s="38">
        <f si="143" t="shared"/>
        <v>8.2786088049546311</v>
      </c>
      <c r="E241">
        <v>8.2249999999999996</v>
      </c>
      <c r="F241" s="42">
        <f si="162" t="shared"/>
        <v>-1.9158871821519874E-2</v>
      </c>
      <c r="G241" s="42">
        <f>(+B241/(D241*(1-VLOOKUP(A241,FX!A:K,9,0)))-1)</f>
        <v>-8.2837764025055494E-3</v>
      </c>
      <c r="H241" s="25">
        <f si="163" t="shared"/>
        <v>-1.2765957446808529E-2</v>
      </c>
      <c r="I241">
        <v>1965.03</v>
      </c>
      <c r="J241">
        <v>1961.62</v>
      </c>
      <c r="K241" s="25">
        <f si="155" t="shared"/>
        <v>-1.7353424629650283E-3</v>
      </c>
      <c r="L241">
        <f ref="L241" si="171" t="shared">WEEKDAY(A241,2)</f>
        <v>1</v>
      </c>
      <c r="M241" s="50"/>
    </row>
    <row r="242" spans="1:13">
      <c r="A242" s="1">
        <v>42745</v>
      </c>
      <c r="B242">
        <v>8.08</v>
      </c>
      <c r="C242" s="25">
        <f si="146" t="shared"/>
        <v>-4.9261083743841194E-3</v>
      </c>
      <c r="D242" s="38">
        <f si="143" t="shared"/>
        <v>8.183321948185684</v>
      </c>
      <c r="E242">
        <v>8.1869999999999994</v>
      </c>
      <c r="F242" s="42">
        <f si="162" t="shared"/>
        <v>-1.2625917547896437E-2</v>
      </c>
      <c r="G242" s="42">
        <f>(+B242/(D242*(1-VLOOKUP(A242,FX!A:K,9,0)))-1)</f>
        <v>-1.4073060625693912E-2</v>
      </c>
      <c r="H242" s="25">
        <f si="163" t="shared"/>
        <v>-1.3069500427506986E-2</v>
      </c>
      <c r="I242">
        <v>1961.62</v>
      </c>
      <c r="J242">
        <v>1951.68</v>
      </c>
      <c r="K242" s="25">
        <f si="155" t="shared"/>
        <v>-5.0672403421661016E-3</v>
      </c>
      <c r="L242">
        <f ref="L242" si="172" t="shared">WEEKDAY(A242,2)</f>
        <v>2</v>
      </c>
      <c r="M242" s="50"/>
    </row>
    <row r="243" spans="1:13">
      <c r="A243" s="1">
        <v>42746</v>
      </c>
      <c r="B243">
        <v>8.0299999999999994</v>
      </c>
      <c r="C243" s="25">
        <f ref="C243:C248" si="173" t="shared">B243/B242-1</f>
        <v>-6.1881188118813046E-3</v>
      </c>
      <c r="D243" s="38">
        <f ref="D243:D248" si="174" t="shared">+E242*(1+K243)</f>
        <v>8.127714220056566</v>
      </c>
      <c r="E243">
        <v>8.1110000000000007</v>
      </c>
      <c r="F243" s="42">
        <f ref="F243" si="175" t="shared">+B243/D243-1</f>
        <v>-1.2022349385198527E-2</v>
      </c>
      <c r="G243" s="42">
        <f>(+B243/(D243*(1-VLOOKUP(A243,FX!A:K,9,0)))-1)</f>
        <v>-8.668805162255766E-3</v>
      </c>
      <c r="H243" s="25">
        <f si="163" t="shared"/>
        <v>-9.986438170386025E-3</v>
      </c>
      <c r="I243">
        <v>1951.68</v>
      </c>
      <c r="J243">
        <v>1937.547</v>
      </c>
      <c r="K243" s="25">
        <f si="155" t="shared"/>
        <v>-7.2414535169700311E-3</v>
      </c>
      <c r="L243">
        <f ref="L243" si="176" t="shared">WEEKDAY(A243,2)</f>
        <v>3</v>
      </c>
      <c r="M243" s="50" t="s">
        <v>151</v>
      </c>
    </row>
    <row r="244" spans="1:13">
      <c r="A244" s="1">
        <v>42747</v>
      </c>
      <c r="B244">
        <v>8</v>
      </c>
      <c r="C244" s="25">
        <f si="173" t="shared"/>
        <v>-3.7359900373598043E-3</v>
      </c>
      <c r="D244" s="38">
        <f si="174" t="shared"/>
        <v>8.0800135919283509</v>
      </c>
      <c r="E244">
        <v>8.0839999999999996</v>
      </c>
      <c r="F244" s="42">
        <f ref="F244:F245" si="177" t="shared">+B244/D244-1</f>
        <v>-9.9026556104164776E-3</v>
      </c>
      <c r="G244" s="42">
        <f>(+B244/(D244*(1-VLOOKUP(A244,FX!A:K,9,0)))-1)</f>
        <v>-1.1114547159431387E-2</v>
      </c>
      <c r="H244" s="25">
        <f si="163" t="shared"/>
        <v>-1.0390895596239402E-2</v>
      </c>
      <c r="I244">
        <v>1937.547</v>
      </c>
      <c r="J244">
        <v>1930.145</v>
      </c>
      <c r="K244" s="25">
        <f si="155" t="shared"/>
        <v>-3.8202944238255876E-3</v>
      </c>
      <c r="L244">
        <f ref="L244" si="178" t="shared">WEEKDAY(A244,2)</f>
        <v>4</v>
      </c>
      <c r="M244" s="50"/>
    </row>
    <row r="245" spans="1:13">
      <c r="A245" s="1">
        <v>42748</v>
      </c>
      <c r="B245">
        <v>7.93</v>
      </c>
      <c r="C245" s="25">
        <f si="173" t="shared"/>
        <v>-8.7500000000000355E-3</v>
      </c>
      <c r="D245" s="38">
        <f si="174" t="shared"/>
        <v>7.9575053749847813</v>
      </c>
      <c r="E245" s="27">
        <v>7.96</v>
      </c>
      <c r="F245" s="42">
        <f si="177" t="shared"/>
        <v>-3.4565323790101132E-3</v>
      </c>
      <c r="G245" s="42">
        <f>(+B245/(D245*(1-VLOOKUP(A245,FX!A:K,9,0)))-1)</f>
        <v>-7.6452649636887804E-3</v>
      </c>
      <c r="H245" s="35">
        <f si="163" t="shared"/>
        <v>-3.7688442211055717E-3</v>
      </c>
      <c r="I245">
        <v>1930.145</v>
      </c>
      <c r="J245">
        <v>1899.943</v>
      </c>
      <c r="K245" s="25">
        <f si="155" t="shared"/>
        <v>-1.5647529071650013E-2</v>
      </c>
      <c r="L245">
        <f ref="L245" si="179" t="shared">WEEKDAY(A245,2)</f>
        <v>5</v>
      </c>
      <c r="M245" s="50"/>
    </row>
    <row r="246" spans="1:13">
      <c r="A246" s="1">
        <v>42751</v>
      </c>
      <c r="B246">
        <v>7.66</v>
      </c>
      <c r="C246" s="25">
        <f si="173" t="shared"/>
        <v>-3.4047919293820894E-2</v>
      </c>
      <c r="D246" s="31">
        <f si="174" t="shared"/>
        <v>7.670519631378415</v>
      </c>
      <c r="E246">
        <v>7.7069999999999999</v>
      </c>
      <c r="F246" s="35">
        <f ref="F246:F247" si="180" t="shared">+B246/D246-1</f>
        <v>-1.3714366019456081E-3</v>
      </c>
      <c r="G246" s="42">
        <f>(+B246/(D246*(1-VLOOKUP(A246,FX!A:K,9,0)))-1)</f>
        <v>-2.4405387274663015E-3</v>
      </c>
      <c r="H246" s="25">
        <f si="163" t="shared"/>
        <v>-6.0983521473984004E-3</v>
      </c>
      <c r="I246">
        <v>1899.943</v>
      </c>
      <c r="J246">
        <v>1830.848</v>
      </c>
      <c r="K246" s="25">
        <f si="155" t="shared"/>
        <v>-3.6366880480098618E-2</v>
      </c>
      <c r="L246">
        <f ref="L246" si="181" t="shared">WEEKDAY(A246,2)</f>
        <v>1</v>
      </c>
      <c r="M246" s="50"/>
    </row>
    <row r="247" spans="1:13">
      <c r="A247" s="1">
        <v>42752</v>
      </c>
      <c r="B247">
        <v>7.82</v>
      </c>
      <c r="C247" s="25">
        <f si="173" t="shared"/>
        <v>2.088772845953013E-2</v>
      </c>
      <c r="D247" s="38">
        <f si="174" t="shared"/>
        <v>7.862836606861956</v>
      </c>
      <c r="E247">
        <v>7.89</v>
      </c>
      <c r="F247" s="42">
        <f si="180" t="shared"/>
        <v>-5.4479838516002799E-3</v>
      </c>
      <c r="G247" s="42">
        <f>(+B247/(D247*(1-VLOOKUP(A247,FX!A:K,9,0)))-1)</f>
        <v>-8.7578972809321254E-3</v>
      </c>
      <c r="H247" s="25">
        <f si="163" t="shared"/>
        <v>-8.8719898605829073E-3</v>
      </c>
      <c r="I247">
        <v>1830.848</v>
      </c>
      <c r="J247">
        <v>1867.8679999999999</v>
      </c>
      <c r="K247" s="25">
        <f si="155" t="shared"/>
        <v>2.0220138427657464E-2</v>
      </c>
      <c r="L247">
        <f ref="L247" si="182" t="shared">WEEKDAY(A247,2)</f>
        <v>2</v>
      </c>
      <c r="M247" s="50"/>
    </row>
    <row r="248" spans="1:13">
      <c r="A248" s="1">
        <v>42753</v>
      </c>
      <c r="B248">
        <v>7.78</v>
      </c>
      <c r="C248" s="25">
        <f si="173" t="shared"/>
        <v>-5.1150895140664732E-3</v>
      </c>
      <c r="D248" s="38">
        <f si="174" t="shared"/>
        <v>7.7967283715979931</v>
      </c>
      <c r="E248">
        <v>7.8170000000000002</v>
      </c>
      <c r="F248" s="42">
        <f ref="F248" si="183" t="shared">+B248/D248-1</f>
        <v>-2.1455629593216674E-3</v>
      </c>
      <c r="G248" s="42">
        <f>(+B248/(D248*(1-VLOOKUP(A248,FX!A:K,9,0)))-1)</f>
        <v>-3.3826881119253249E-3</v>
      </c>
      <c r="H248" s="25">
        <f si="163" t="shared"/>
        <v>-4.7332736343865811E-3</v>
      </c>
      <c r="I248">
        <v>1867.8679999999999</v>
      </c>
      <c r="J248">
        <v>1845.787</v>
      </c>
      <c r="K248" s="25">
        <f si="155" t="shared"/>
        <v>-1.1821499163752414E-2</v>
      </c>
      <c r="L248">
        <f ref="L248" si="184" t="shared">WEEKDAY(A248,2)</f>
        <v>3</v>
      </c>
      <c r="M248" s="50"/>
    </row>
    <row r="249" spans="1:13">
      <c r="A249" s="1">
        <v>42754</v>
      </c>
      <c r="B249">
        <v>7.75</v>
      </c>
      <c r="C249" s="25">
        <f ref="C249" si="185" t="shared">B249/B248-1</f>
        <v>-3.856041131105381E-3</v>
      </c>
      <c r="D249" s="38">
        <f ref="D249" si="186" t="shared">+E248*(1+K249)</f>
        <v>7.8100248728591115</v>
      </c>
      <c r="E249">
        <v>7.7880000000000003</v>
      </c>
      <c r="F249" s="42">
        <f ref="F249" si="187" t="shared">+B249/D249-1</f>
        <v>-7.6856186550322558E-3</v>
      </c>
      <c r="G249" s="42">
        <f>(+B249/(D249*(1-VLOOKUP(A249,FX!A:K,9,0)))-1)</f>
        <v>-6.4705055158404967E-3</v>
      </c>
      <c r="H249" s="25">
        <f si="163" t="shared"/>
        <v>-4.8793014894710218E-3</v>
      </c>
      <c r="I249">
        <v>1845.787</v>
      </c>
      <c r="J249">
        <v>1844.14</v>
      </c>
      <c r="K249" s="25">
        <f si="155" t="shared"/>
        <v>-8.9230230790438014E-4</v>
      </c>
      <c r="L249">
        <f ref="L249:L250" si="188" t="shared">WEEKDAY(A249,2)</f>
        <v>4</v>
      </c>
      <c r="M249" s="50"/>
    </row>
    <row r="250" spans="1:13">
      <c r="A250" s="1">
        <v>42755</v>
      </c>
      <c r="B250">
        <v>7.9</v>
      </c>
      <c r="C250" s="25">
        <f ref="C250" si="189" t="shared">B250/B249-1</f>
        <v>1.9354838709677358E-2</v>
      </c>
      <c r="D250" s="38">
        <f ref="D250" si="190" t="shared">+E249*(1+K250)</f>
        <v>7.9425994902773116</v>
      </c>
      <c r="E250">
        <v>7.9370000000000003</v>
      </c>
      <c r="F250" s="42">
        <f ref="F250" si="191" t="shared">+B250/D250-1</f>
        <v>-5.3634191588607383E-3</v>
      </c>
      <c r="G250" s="42">
        <f>(+B250/(D250*(1-VLOOKUP(A250,FX!A:K,9,0)))-1)</f>
        <v>-4.1979715490387814E-3</v>
      </c>
      <c r="H250" s="25">
        <f si="163" t="shared"/>
        <v>-4.6617109739196527E-3</v>
      </c>
      <c r="I250">
        <v>1844.14</v>
      </c>
      <c r="J250">
        <v>1880.748</v>
      </c>
      <c r="K250" s="25">
        <f ref="K250:K255" si="192" t="shared">+J250/I250-1</f>
        <v>1.9850987452145752E-2</v>
      </c>
      <c r="L250">
        <f si="188" t="shared"/>
        <v>5</v>
      </c>
      <c r="M250" s="50" t="s">
        <v>162</v>
      </c>
    </row>
    <row r="251" spans="1:13">
      <c r="A251" s="1">
        <v>42758</v>
      </c>
      <c r="B251">
        <v>7.96</v>
      </c>
      <c r="C251" s="25">
        <f ref="C251" si="193" t="shared">B251/B250-1</f>
        <v>7.5949367088608E-3</v>
      </c>
      <c r="D251" s="38">
        <f ref="D251" si="194" t="shared">+E250*(1+K251)</f>
        <v>7.9647515711833812</v>
      </c>
      <c r="E251">
        <v>7.9829999999999997</v>
      </c>
      <c r="F251" s="42">
        <f ref="F251" si="195" t="shared">+B251/D251-1</f>
        <v>-5.965749390819397E-4</v>
      </c>
      <c r="G251" s="42">
        <f>(+B251/(D251*(1-VLOOKUP(A251,FX!A:K,9,0)))-1)</f>
        <v>-3.7769750779753641E-3</v>
      </c>
      <c r="H251" s="25">
        <f si="163" t="shared"/>
        <v>-2.8811223850682133E-3</v>
      </c>
      <c r="I251">
        <v>1880.748</v>
      </c>
      <c r="J251">
        <v>1887.3240000000001</v>
      </c>
      <c r="K251" s="25">
        <f si="192" t="shared"/>
        <v>3.4964811872724155E-3</v>
      </c>
      <c r="L251">
        <f ref="L251" si="196" t="shared">WEEKDAY(A251,2)</f>
        <v>1</v>
      </c>
      <c r="M251" s="50"/>
    </row>
    <row r="252" spans="1:13">
      <c r="A252" s="1">
        <v>42759</v>
      </c>
      <c r="B252">
        <v>7.94</v>
      </c>
      <c r="C252" s="25">
        <f ref="C252" si="197" t="shared">B252/B251-1</f>
        <v>-2.5125628140703071E-3</v>
      </c>
      <c r="D252" s="38">
        <f ref="D252" si="198" t="shared">+E251*(1+K252)</f>
        <v>7.8725684238636289</v>
      </c>
      <c r="E252">
        <v>7.8760000000000003</v>
      </c>
      <c r="F252" s="42">
        <f ref="F252" si="199" t="shared">+B252/D252-1</f>
        <v>8.5653845741080481E-3</v>
      </c>
      <c r="G252" s="42">
        <f>(+B252/(D252*(1-VLOOKUP(A252,FX!A:K,9,0)))-1)</f>
        <v>8.1882249921112482E-3</v>
      </c>
      <c r="H252" s="25">
        <f si="163" t="shared"/>
        <v>8.1259522600305445E-3</v>
      </c>
      <c r="I252">
        <v>1887.3240000000001</v>
      </c>
      <c r="J252">
        <v>1861.2159999999999</v>
      </c>
      <c r="K252" s="25">
        <f si="192" t="shared"/>
        <v>-1.3833342870646526E-2</v>
      </c>
      <c r="L252">
        <f ref="L252:L254" si="200" t="shared">WEEKDAY(A252,2)</f>
        <v>2</v>
      </c>
      <c r="M252" s="50"/>
    </row>
    <row r="253" spans="1:13">
      <c r="A253" s="1">
        <v>42760</v>
      </c>
      <c r="B253">
        <v>7.95</v>
      </c>
      <c r="C253" s="25">
        <f ref="C253" si="201" t="shared">B253/B252-1</f>
        <v>1.2594458438286438E-3</v>
      </c>
      <c r="D253" s="38">
        <f ref="D253" si="202" t="shared">+E252*(1+K253)</f>
        <v>7.9161455886904051</v>
      </c>
      <c r="E253">
        <v>7.9009999999999998</v>
      </c>
      <c r="F253" s="42">
        <f ref="F253:F254" si="203" t="shared">+B253/D253-1</f>
        <v>4.2766281810129314E-3</v>
      </c>
      <c r="G253" s="42">
        <f>(+B253/(D253*(1-VLOOKUP(A253,FX!A:K,9,0)))-1)</f>
        <v>6.1424571594304034E-3</v>
      </c>
      <c r="H253" s="25">
        <f si="163" t="shared"/>
        <v>6.2017466143526878E-3</v>
      </c>
      <c r="I253">
        <v>1861.2159999999999</v>
      </c>
      <c r="J253">
        <v>1870.703</v>
      </c>
      <c r="K253" s="25">
        <f si="192" t="shared"/>
        <v>5.0972052679538749E-3</v>
      </c>
      <c r="L253">
        <f si="200" t="shared"/>
        <v>3</v>
      </c>
      <c r="M253" s="50"/>
    </row>
    <row r="254" spans="1:13">
      <c r="A254" s="1">
        <v>42761</v>
      </c>
      <c r="B254">
        <v>7.99</v>
      </c>
      <c r="C254" s="25">
        <f ref="C254" si="204" t="shared">B254/B253-1</f>
        <v>5.031446540880502E-3</v>
      </c>
      <c r="D254" s="38">
        <f ref="D254" si="205" t="shared">+E253*(1+K254)</f>
        <v>7.9665874443992433</v>
      </c>
      <c r="E254">
        <v>7.9710000000000001</v>
      </c>
      <c r="F254" s="42">
        <f si="203" t="shared"/>
        <v>2.9388437350570396E-3</v>
      </c>
      <c r="G254" s="42">
        <f>(+B254/(D254*(1-VLOOKUP(A254,FX!A:K,9,0)))-1)</f>
        <v>2.5533303177232014E-3</v>
      </c>
      <c r="H254" s="25">
        <f si="163" t="shared"/>
        <v>2.3836406975286106E-3</v>
      </c>
      <c r="I254">
        <v>1870.703</v>
      </c>
      <c r="J254">
        <v>1886.232</v>
      </c>
      <c r="K254" s="25">
        <f si="192" t="shared"/>
        <v>8.3011573723887899E-3</v>
      </c>
      <c r="L254">
        <f si="200" t="shared"/>
        <v>4</v>
      </c>
      <c r="M254" s="50"/>
    </row>
    <row r="255" spans="1:13">
      <c r="A255" s="1">
        <v>42762</v>
      </c>
      <c r="B255">
        <v>7.99</v>
      </c>
      <c r="C255" s="25">
        <f ref="C255:C256" si="206" t="shared">B255/B254-1</f>
        <v>0</v>
      </c>
      <c r="D255" s="38">
        <f ref="D255:D256" si="207" t="shared">+E254*(1+K255)</f>
        <v>7.9710000000000001</v>
      </c>
      <c r="E255">
        <v>7.9710000000000001</v>
      </c>
      <c r="F255" s="42">
        <f>+B255/D255-1</f>
        <v>2.3836406975286106E-3</v>
      </c>
      <c r="G255" s="42">
        <f>(+B255/(D255*(1-VLOOKUP(A255,FX!A:K,9,0)))-1)</f>
        <v>8.279241309514962E-3</v>
      </c>
      <c r="H255" s="25">
        <f si="163" t="shared"/>
        <v>2.3836406975286106E-3</v>
      </c>
      <c r="I255">
        <v>1886.232</v>
      </c>
      <c r="J255">
        <v>1886.232</v>
      </c>
      <c r="K255" s="25">
        <f si="192" t="shared"/>
        <v>0</v>
      </c>
      <c r="L255">
        <f ref="L255" si="208" t="shared">WEEKDAY(A255,2)</f>
        <v>5</v>
      </c>
      <c r="M255" s="50"/>
    </row>
    <row r="256" spans="1:13">
      <c r="A256" s="1">
        <v>42767</v>
      </c>
      <c r="B256">
        <v>7.96</v>
      </c>
      <c r="C256" s="25">
        <f si="206" t="shared"/>
        <v>-3.754693366708417E-3</v>
      </c>
      <c r="D256" s="38">
        <f si="207" t="shared"/>
        <v>7.9710000000000001</v>
      </c>
      <c r="E256">
        <v>7.9710000000000001</v>
      </c>
      <c r="F256" s="42">
        <f ref="F256" si="209" t="shared">+B256/D256-1</f>
        <v>-1.3800025090955348E-3</v>
      </c>
      <c r="G256" s="42">
        <f>(+B256/(D256*(1-VLOOKUP(A256,FX!A:K,9,0)))-1)</f>
        <v>-4.2026911017157831E-3</v>
      </c>
      <c r="H256" s="25">
        <f si="163" t="shared"/>
        <v>-1.3800025090955348E-3</v>
      </c>
      <c r="I256">
        <v>1886.232</v>
      </c>
      <c r="J256">
        <v>1886.232</v>
      </c>
      <c r="K256" s="25">
        <f ref="K256" si="210" t="shared">+J256/I256-1</f>
        <v>0</v>
      </c>
      <c r="L256">
        <f ref="L256" si="211" t="shared">WEEKDAY(A256,2)</f>
        <v>3</v>
      </c>
      <c r="M256" s="50"/>
    </row>
    <row r="257" spans="1:13">
      <c r="A257" s="1">
        <v>42768</v>
      </c>
      <c r="B257">
        <v>7.99</v>
      </c>
      <c r="C257" s="25">
        <f ref="C257" si="212" t="shared">B257/B256-1</f>
        <v>3.7688442211054607E-3</v>
      </c>
      <c r="D257" s="38">
        <f ref="D257" si="213" t="shared">+E256*(1+K257)</f>
        <v>7.9710000000000001</v>
      </c>
      <c r="E257">
        <v>7.9710000000000001</v>
      </c>
      <c r="F257" s="42">
        <f ref="F257:F259" si="214" t="shared">+B257/D257-1</f>
        <v>2.3836406975286106E-3</v>
      </c>
      <c r="G257" s="42">
        <f>(+B257/(D257*(1-VLOOKUP(A257,FX!A:K,9,0)))-1)</f>
        <v>-5.4546631432050852E-4</v>
      </c>
      <c r="H257" s="25">
        <f ref="H257" si="215" t="shared">+B257/E257-1</f>
        <v>2.3836406975286106E-3</v>
      </c>
      <c r="I257">
        <v>1886.232</v>
      </c>
      <c r="J257">
        <v>1886.232</v>
      </c>
      <c r="K257" s="25">
        <f ref="K257:K278" si="216" t="shared">+J257/I257-1</f>
        <v>0</v>
      </c>
      <c r="L257">
        <f ref="L257:L278" si="217" t="shared">WEEKDAY(A257,2)</f>
        <v>4</v>
      </c>
      <c r="M257" s="50" t="s">
        <v>189</v>
      </c>
    </row>
    <row r="258" spans="1:13">
      <c r="A258" s="1">
        <v>42769</v>
      </c>
      <c r="B258">
        <v>7.95</v>
      </c>
      <c r="C258" s="25">
        <f ref="C258" si="218" t="shared">B258/B257-1</f>
        <v>-5.0062578222778154E-3</v>
      </c>
      <c r="D258" s="38">
        <f ref="D258" si="219" t="shared">+E257*(1+K258)</f>
        <v>7.9309766407313624</v>
      </c>
      <c r="E258">
        <v>7.9420000000000002</v>
      </c>
      <c r="F258" s="42">
        <f si="214" t="shared"/>
        <v>2.3986149664012579E-3</v>
      </c>
      <c r="G258" s="42">
        <f>(+B258/(D258*(1-VLOOKUP(A258,FX!A:K,9,0)))-1)</f>
        <v>3.3994094498639438E-3</v>
      </c>
      <c r="H258" s="25">
        <f ref="H258:H264" si="220" t="shared">+B258/E258-1</f>
        <v>1.0073029463610883E-3</v>
      </c>
      <c r="I258">
        <v>1886.232</v>
      </c>
      <c r="J258">
        <v>1876.761</v>
      </c>
      <c r="K258" s="25">
        <f si="216" t="shared"/>
        <v>-5.0211214739226406E-3</v>
      </c>
      <c r="L258">
        <f si="217" t="shared"/>
        <v>5</v>
      </c>
      <c r="M258" s="50"/>
    </row>
    <row ht="43.2" r="259" spans="1:13">
      <c r="A259" s="1">
        <v>42772</v>
      </c>
      <c r="B259">
        <v>7.98</v>
      </c>
      <c r="C259" s="25">
        <f ref="C259" si="221" t="shared">B259/B258-1</f>
        <v>3.7735849056603765E-3</v>
      </c>
      <c r="D259" s="38">
        <f ref="D259:D264" si="222" t="shared">+E258*(1+K259)</f>
        <v>8.0422334404860294</v>
      </c>
      <c r="E259">
        <v>8.0540000000000003</v>
      </c>
      <c r="F259" s="42">
        <f si="214" t="shared"/>
        <v>-7.7383280336945637E-3</v>
      </c>
      <c r="G259" s="42">
        <f>(+B259/(D259*(1-VLOOKUP(A259,FX!A:K,9,0)))-1)</f>
        <v>-1.0193721263768829E-2</v>
      </c>
      <c r="H259" s="25">
        <f si="220" t="shared"/>
        <v>-9.1879811273900547E-3</v>
      </c>
      <c r="I259">
        <v>1876.761</v>
      </c>
      <c r="J259">
        <v>1900.4469999999999</v>
      </c>
      <c r="K259" s="25">
        <f si="216" t="shared"/>
        <v>1.2620679990686057E-2</v>
      </c>
      <c r="L259">
        <f si="217" t="shared"/>
        <v>1</v>
      </c>
      <c r="M259" s="50" t="s">
        <v>220</v>
      </c>
    </row>
    <row r="260" spans="1:13">
      <c r="A260" s="1">
        <v>42773</v>
      </c>
      <c r="B260">
        <v>7.96</v>
      </c>
      <c r="C260" s="25">
        <f ref="C260" si="223" t="shared">B260/B259-1</f>
        <v>-2.5062656641604564E-3</v>
      </c>
      <c r="D260" s="38">
        <f si="222" t="shared"/>
        <v>8.0060560678619304</v>
      </c>
      <c r="E260">
        <v>7.99</v>
      </c>
      <c r="F260" s="42">
        <f ref="F260" si="224" t="shared">+B260/D260-1</f>
        <v>-5.7526536751110191E-3</v>
      </c>
      <c r="G260" s="42">
        <f>(+B260/(D260*(1-VLOOKUP(A260,FX!A:K,9,0)))-1)</f>
        <v>-3.8512429870827258E-3</v>
      </c>
      <c r="H260" s="25">
        <f si="220" t="shared"/>
        <v>-3.754693366708417E-3</v>
      </c>
      <c r="I260">
        <v>1900.4469999999999</v>
      </c>
      <c r="J260">
        <v>1889.134</v>
      </c>
      <c r="K260" s="25">
        <f si="216" t="shared"/>
        <v>-5.9528100494251612E-3</v>
      </c>
      <c r="L260">
        <f si="217" t="shared"/>
        <v>2</v>
      </c>
      <c r="M260" s="50"/>
    </row>
    <row ht="43.2" r="261" spans="1:13">
      <c r="A261" s="1">
        <v>42774</v>
      </c>
      <c r="B261">
        <v>8.0500000000000007</v>
      </c>
      <c r="C261" s="25">
        <f ref="C261" si="225" t="shared">B261/B260-1</f>
        <v>1.1306532663316604E-2</v>
      </c>
      <c r="D261" s="38">
        <f si="222" t="shared"/>
        <v>8.0513016652074434</v>
      </c>
      <c r="E261">
        <v>8.0210000000000008</v>
      </c>
      <c r="F261" s="42">
        <f ref="F261" si="226" t="shared">+B261/D261-1</f>
        <v>-1.6167139942946385E-4</v>
      </c>
      <c r="G261" s="42">
        <f>(+B261/(D261*(1-VLOOKUP(A261,FX!A:K,9,0)))-1)</f>
        <v>3.6736074013370423E-3</v>
      </c>
      <c r="H261" s="25">
        <f si="220" t="shared"/>
        <v>3.6155092881187123E-3</v>
      </c>
      <c r="I261">
        <v>1889.134</v>
      </c>
      <c r="J261">
        <v>1903.6279999999999</v>
      </c>
      <c r="K261" s="25">
        <f si="216" t="shared"/>
        <v>7.6722985240855746E-3</v>
      </c>
      <c r="L261">
        <f si="217" t="shared"/>
        <v>3</v>
      </c>
      <c r="M261" s="50" t="s">
        <v>206</v>
      </c>
    </row>
    <row r="262" spans="1:13">
      <c r="A262" s="1">
        <v>42775</v>
      </c>
      <c r="B262">
        <v>8.07</v>
      </c>
      <c r="C262" s="25">
        <f ref="C262" si="227" t="shared">B262/B261-1</f>
        <v>2.4844720496894901E-3</v>
      </c>
      <c r="D262" s="38">
        <f si="222" t="shared"/>
        <v>8.0650482772894705</v>
      </c>
      <c r="E262">
        <v>8.0570000000000004</v>
      </c>
      <c r="F262" s="42">
        <f ref="F262" si="228" t="shared">+B262/D262-1</f>
        <v>6.1397310224076129E-4</v>
      </c>
      <c r="G262" s="42">
        <f>(+B262/(D262*(1-VLOOKUP(A262,FX!A:K,9,0)))-1)</f>
        <v>1.6672972642546302E-3</v>
      </c>
      <c r="H262" s="25">
        <f si="220" t="shared"/>
        <v>1.6135037855280476E-3</v>
      </c>
      <c r="I262">
        <v>1903.6279999999999</v>
      </c>
      <c r="J262">
        <v>1914.0820000000001</v>
      </c>
      <c r="K262" s="25">
        <f si="216" t="shared"/>
        <v>5.4916191608864739E-3</v>
      </c>
      <c r="L262">
        <f si="217" t="shared"/>
        <v>4</v>
      </c>
      <c r="M262" s="50"/>
    </row>
    <row ht="43.2" r="263" spans="1:13">
      <c r="A263" s="1">
        <v>42776</v>
      </c>
      <c r="B263">
        <v>8.02</v>
      </c>
      <c r="C263" s="25">
        <f ref="C263" si="229" t="shared">B263/B262-1</f>
        <v>-6.1957868649319403E-3</v>
      </c>
      <c r="D263" s="38">
        <f si="222" t="shared"/>
        <v>8.0174449396629814</v>
      </c>
      <c r="E263">
        <v>8.0060000000000002</v>
      </c>
      <c r="F263" s="42">
        <f ref="F263" si="230" t="shared">+B263/D263-1</f>
        <v>3.1868760636921678E-4</v>
      </c>
      <c r="G263" s="42">
        <f>(+B263/(D263*(1-VLOOKUP(A263,FX!A:K,9,0)))-1)</f>
        <v>2.6723969185913354E-3</v>
      </c>
      <c r="H263" s="25">
        <f si="220" t="shared"/>
        <v>1.7486884836372951E-3</v>
      </c>
      <c r="I263">
        <v>1914.0820000000001</v>
      </c>
      <c r="J263">
        <v>1904.6849999999999</v>
      </c>
      <c r="K263" s="25">
        <f si="216" t="shared"/>
        <v>-4.9094030454286397E-3</v>
      </c>
      <c r="L263">
        <f si="217" t="shared"/>
        <v>5</v>
      </c>
      <c r="M263" s="50" t="s">
        <v>219</v>
      </c>
    </row>
    <row r="264" spans="1:13">
      <c r="A264" s="1">
        <v>42779</v>
      </c>
      <c r="B264">
        <v>8.02</v>
      </c>
      <c r="C264" s="25">
        <f ref="C264" si="231" t="shared">B264/B263-1</f>
        <v>0</v>
      </c>
      <c r="D264" s="38">
        <f si="222" t="shared"/>
        <v>8.0438130641024639</v>
      </c>
      <c r="E264">
        <v>8.0250000000000004</v>
      </c>
      <c r="F264" s="42">
        <f ref="F264" si="232" t="shared">+B264/D264-1</f>
        <v>-2.9604198795638581E-3</v>
      </c>
      <c r="G264" s="42">
        <f>(+B264/(D264*(1-VLOOKUP(A264,FX!A:K,9,0)))-1)</f>
        <v>-9.4007556225961242E-4</v>
      </c>
      <c r="H264" s="25">
        <f si="220" t="shared"/>
        <v>-6.2305295950160211E-4</v>
      </c>
      <c r="I264">
        <v>1904.6849999999999</v>
      </c>
      <c r="J264">
        <v>1913.681</v>
      </c>
      <c r="K264" s="25">
        <f si="216" t="shared"/>
        <v>4.7230906947868245E-3</v>
      </c>
      <c r="L264">
        <f si="217" t="shared"/>
        <v>1</v>
      </c>
    </row>
    <row r="265" spans="1:13">
      <c r="A265" s="1">
        <v>42780</v>
      </c>
      <c r="B265">
        <v>8.0299999999999994</v>
      </c>
      <c r="C265" s="25">
        <f ref="C265" si="233" t="shared">B265/B264-1</f>
        <v>1.2468827930174342E-3</v>
      </c>
      <c r="D265" s="38">
        <f ref="D265" si="234" t="shared">+E264*(1+K265)</f>
        <v>8.0070267066454655</v>
      </c>
      <c r="E265">
        <v>8.0289999999999999</v>
      </c>
      <c r="F265" s="42">
        <f ref="F265" si="235" t="shared">+B265/D265-1</f>
        <v>2.8691415922801333E-3</v>
      </c>
      <c r="G265" s="42">
        <f>(+B265/(D265*(1-VLOOKUP(A265,FX!A:K,9,0)))-1)</f>
        <v>3.2166263028976516E-4</v>
      </c>
      <c r="H265" s="25">
        <f ref="H265" si="236" t="shared">+B265/E265-1</f>
        <v>1.2454851164522829E-4</v>
      </c>
      <c r="I265">
        <v>1913.681</v>
      </c>
      <c r="J265">
        <v>1909.395</v>
      </c>
      <c r="K265" s="25">
        <f si="216" t="shared"/>
        <v>-2.2396627233065569E-3</v>
      </c>
      <c r="L265">
        <f si="217" t="shared"/>
        <v>2</v>
      </c>
      <c r="M265" t="s">
        <v>226</v>
      </c>
    </row>
    <row r="266" spans="1:13">
      <c r="A266" s="1">
        <v>42781</v>
      </c>
      <c r="B266">
        <v>8.08</v>
      </c>
      <c r="C266" s="25">
        <f ref="C266" si="237" t="shared">B266/B265-1</f>
        <v>6.2266500622665255E-3</v>
      </c>
      <c r="D266" s="38">
        <f ref="D266" si="238" t="shared">+E265*(1+K266)</f>
        <v>7.9573552633163906</v>
      </c>
      <c r="E266">
        <v>7.97</v>
      </c>
      <c r="F266" s="42">
        <f ref="F266" si="239" t="shared">+B266/D266-1</f>
        <v>1.5412751174878947E-2</v>
      </c>
      <c r="G266" s="42">
        <f>(+B266/(D266*(1-VLOOKUP(A266,FX!A:K,9,0)))-1)</f>
        <v>1.3801324824776362E-2</v>
      </c>
      <c r="H266" s="25">
        <f ref="H266:H267" si="240" t="shared">+B266/E266-1</f>
        <v>1.3801756587201952E-2</v>
      </c>
      <c r="I266">
        <v>1909.395</v>
      </c>
      <c r="J266">
        <v>1892.357</v>
      </c>
      <c r="K266" s="25">
        <f si="216" t="shared"/>
        <v>-8.9232453211619545E-3</v>
      </c>
      <c r="L266">
        <f si="217" t="shared"/>
        <v>3</v>
      </c>
      <c r="M266" s="50" t="s">
        <v>229</v>
      </c>
    </row>
    <row r="267" spans="1:13">
      <c r="A267" s="1">
        <v>42782</v>
      </c>
      <c r="B267">
        <v>8.0500000000000007</v>
      </c>
      <c r="C267" s="25">
        <f ref="C267" si="241" t="shared">B267/B266-1</f>
        <v>-3.7128712871286051E-3</v>
      </c>
      <c r="D267" s="38">
        <f ref="D267" si="242" t="shared">+E266*(1+K267)</f>
        <v>7.9922081827054825</v>
      </c>
      <c r="E267">
        <v>7.992</v>
      </c>
      <c r="F267" s="42">
        <f ref="F267" si="243" t="shared">+B267/D267-1</f>
        <v>7.2310200101612931E-3</v>
      </c>
      <c r="G267" s="42">
        <f>(+B267/(D267*(1-VLOOKUP(A267,FX!A:K,9,0)))-1)</f>
        <v>6.4155226500088869E-3</v>
      </c>
      <c r="H267" s="25">
        <f si="240" t="shared"/>
        <v>7.2572572572573435E-3</v>
      </c>
      <c r="I267">
        <v>1892.357</v>
      </c>
      <c r="J267">
        <v>1897.63</v>
      </c>
      <c r="K267" s="25">
        <f si="216" t="shared"/>
        <v>2.7864721085926192E-3</v>
      </c>
      <c r="L267">
        <f si="217" t="shared"/>
        <v>4</v>
      </c>
      <c r="M267" s="50" t="s">
        <v>233</v>
      </c>
    </row>
    <row r="268" spans="1:13">
      <c r="A268" s="1">
        <v>42783</v>
      </c>
      <c r="B268">
        <v>7.95</v>
      </c>
      <c r="C268" s="25">
        <f ref="C268" si="244" t="shared">B268/B267-1</f>
        <v>-1.2422360248447228E-2</v>
      </c>
      <c r="D268" s="38">
        <f ref="D268" si="245" t="shared">+E267*(1+K268)</f>
        <v>7.9298330275132658</v>
      </c>
      <c r="E268">
        <v>7.9269999999999996</v>
      </c>
      <c r="F268" s="42">
        <f ref="F268" si="246" t="shared">+B268/D268-1</f>
        <v>2.5431774435555887E-3</v>
      </c>
      <c r="G268" s="42">
        <f>(+B268/(D268*(1-VLOOKUP(A268,FX!A:K,9,0)))-1)</f>
        <v>3.35253211097708E-3</v>
      </c>
      <c r="H268" s="25">
        <f ref="H268:H278" si="247" t="shared">+B268/E268-1</f>
        <v>2.9014759682099989E-3</v>
      </c>
      <c r="I268">
        <v>1897.63</v>
      </c>
      <c r="J268">
        <v>1882.8689999999999</v>
      </c>
      <c r="K268" s="25">
        <f si="216" t="shared"/>
        <v>-7.7786502110528399E-3</v>
      </c>
      <c r="L268">
        <f si="217" t="shared"/>
        <v>5</v>
      </c>
    </row>
    <row r="269" spans="1:13">
      <c r="A269" s="1">
        <v>42786</v>
      </c>
      <c r="B269">
        <v>7.96</v>
      </c>
      <c r="C269" s="25">
        <f ref="C269" si="248" t="shared">B269/B268-1</f>
        <v>1.2578616352201255E-3</v>
      </c>
      <c r="D269" s="38">
        <f ref="D269" si="249" t="shared">+E268*(1+K269)</f>
        <v>7.9779207305447164</v>
      </c>
      <c r="E269">
        <v>7.98</v>
      </c>
      <c r="F269" s="42">
        <f ref="F269" si="250" t="shared">+B269/D269-1</f>
        <v>-2.2462908757797662E-3</v>
      </c>
      <c r="G269" s="42">
        <f>(+B269/(D269*(1-VLOOKUP(A269,FX!A:K,9,0)))-1)</f>
        <v>-2.8212979533736027E-3</v>
      </c>
      <c r="H269" s="25">
        <f si="247" t="shared"/>
        <v>-2.5062656641604564E-3</v>
      </c>
      <c r="I269">
        <v>1882.8689999999999</v>
      </c>
      <c r="J269">
        <v>1894.9639999999999</v>
      </c>
      <c r="K269" s="25">
        <f si="216" t="shared"/>
        <v>6.4237076503994572E-3</v>
      </c>
      <c r="L269">
        <f si="217" t="shared"/>
        <v>1</v>
      </c>
    </row>
    <row r="270" spans="1:13">
      <c r="A270" s="1">
        <v>42787</v>
      </c>
      <c r="B270">
        <v>8</v>
      </c>
      <c r="C270" s="25">
        <f ref="C270" si="251" t="shared">B270/B269-1</f>
        <v>5.0251256281406143E-3</v>
      </c>
      <c r="D270" s="38">
        <f ref="D270" si="252" t="shared">+E269*(1+K270)</f>
        <v>8.0899660679569649</v>
      </c>
      <c r="E270">
        <v>8.0730000000000004</v>
      </c>
      <c r="F270" s="42">
        <f ref="F270" si="253" t="shared">+B270/D270-1</f>
        <v>-1.1120697812727065E-2</v>
      </c>
      <c r="G270" s="42">
        <f>(+B270/(D270*(1-VLOOKUP(A270,FX!A:K,9,0)))-1)</f>
        <v>-8.7858598901791041E-3</v>
      </c>
      <c r="H270" s="25">
        <f si="247" t="shared"/>
        <v>-9.0424873033568831E-3</v>
      </c>
      <c r="I270">
        <v>1894.9639999999999</v>
      </c>
      <c r="J270">
        <v>1921.077</v>
      </c>
      <c r="K270" s="25">
        <f si="216" t="shared"/>
        <v>1.3780209017163481E-2</v>
      </c>
      <c r="L270">
        <f si="217" t="shared"/>
        <v>2</v>
      </c>
      <c r="M270" t="s">
        <v>237</v>
      </c>
    </row>
    <row r="271" spans="1:13">
      <c r="A271" s="1">
        <v>42788</v>
      </c>
      <c r="B271">
        <v>8.01</v>
      </c>
      <c r="C271" s="25">
        <f ref="C271" si="254" t="shared">B271/B270-1</f>
        <v>1.2499999999999734E-3</v>
      </c>
      <c r="D271" s="38">
        <f ref="D271" si="255" t="shared">+E270*(1+K271)</f>
        <v>8.0683606273980697</v>
      </c>
      <c r="E271">
        <v>8.0690000000000008</v>
      </c>
      <c r="F271" s="42">
        <f ref="F271" si="256" t="shared">+B271/D271-1</f>
        <v>-7.2332695690240367E-3</v>
      </c>
      <c r="G271" s="42">
        <f>(+B271/(D271*(1-VLOOKUP(A271,FX!A:K,9,0)))-1)</f>
        <v>-7.450187949011311E-3</v>
      </c>
      <c r="H271" s="25">
        <f si="247" t="shared"/>
        <v>-7.3119345643822831E-3</v>
      </c>
      <c r="I271">
        <v>1921.077</v>
      </c>
      <c r="J271">
        <v>1919.973</v>
      </c>
      <c r="K271" s="25">
        <f si="216" t="shared"/>
        <v>-5.7467764176033498E-4</v>
      </c>
      <c r="L271">
        <f si="217" t="shared"/>
        <v>3</v>
      </c>
    </row>
    <row r="272" spans="1:13">
      <c r="A272" s="1">
        <v>42789</v>
      </c>
      <c r="B272">
        <v>8.0299999999999994</v>
      </c>
      <c r="C272" s="25">
        <f ref="C272" si="257" t="shared">B272/B271-1</f>
        <v>2.4968789013732895E-3</v>
      </c>
      <c r="D272" s="38">
        <f ref="D272" si="258" t="shared">+E271*(1+K272)</f>
        <v>8.0941235210078482</v>
      </c>
      <c r="E272">
        <v>8.093</v>
      </c>
      <c r="F272" s="42">
        <f ref="F272" si="259" t="shared">+B272/D272-1</f>
        <v>-7.9222315846082525E-3</v>
      </c>
      <c r="G272" s="42">
        <f>(+B272/(D272*(1-VLOOKUP(A272,FX!A:K,9,0)))-1)</f>
        <v>-7.7089837388998328E-3</v>
      </c>
      <c r="H272" s="25">
        <f si="247" t="shared"/>
        <v>-7.7845051278884192E-3</v>
      </c>
      <c r="I272">
        <v>1919.973</v>
      </c>
      <c r="J272">
        <v>1925.951</v>
      </c>
      <c r="K272" s="25">
        <f si="216" t="shared"/>
        <v>3.1135854514621197E-3</v>
      </c>
      <c r="L272">
        <f si="217" t="shared"/>
        <v>4</v>
      </c>
    </row>
    <row r="273" spans="1:13">
      <c r="A273" s="1">
        <v>42790</v>
      </c>
      <c r="B273">
        <v>8.1</v>
      </c>
      <c r="C273" s="25">
        <f ref="C273" si="260" t="shared">B273/B272-1</f>
        <v>8.7173100871731357E-3</v>
      </c>
      <c r="D273" s="38">
        <f ref="D273" si="261" t="shared">+E272*(1+K273)</f>
        <v>8.1454965842848548</v>
      </c>
      <c r="E273">
        <v>8.157</v>
      </c>
      <c r="F273" s="42">
        <f ref="F273" si="262" t="shared">+B273/D273-1</f>
        <v>-5.5854893331650501E-3</v>
      </c>
      <c r="G273" s="42">
        <f>(+B273/(D273*(1-VLOOKUP(A273,FX!A:K,9,0)))-1)</f>
        <v>-6.5628721238523147E-3</v>
      </c>
      <c r="H273" s="25">
        <f si="247" t="shared"/>
        <v>-6.9878631849945583E-3</v>
      </c>
      <c r="I273">
        <v>1925.951</v>
      </c>
      <c r="J273">
        <v>1938.444</v>
      </c>
      <c r="K273" s="25">
        <f si="216" t="shared"/>
        <v>6.4866655486042202E-3</v>
      </c>
      <c r="L273">
        <f si="217" t="shared"/>
        <v>5</v>
      </c>
      <c r="M273" t="s">
        <v>239</v>
      </c>
    </row>
    <row r="274" spans="1:13">
      <c r="A274" s="1">
        <v>42793</v>
      </c>
      <c r="B274">
        <v>8.0500000000000007</v>
      </c>
      <c r="C274" s="25">
        <f ref="C274" si="263" t="shared">B274/B273-1</f>
        <v>-6.1728395061727559E-3</v>
      </c>
      <c r="D274" s="38">
        <f ref="D274" si="264" t="shared">+E273*(1+K274)</f>
        <v>8.1078798495081621</v>
      </c>
      <c r="E274">
        <v>8.1</v>
      </c>
      <c r="F274" s="42">
        <f ref="F274" si="265" t="shared">+B274/D274-1</f>
        <v>-7.1387157410420787E-3</v>
      </c>
      <c r="G274" s="42">
        <f>(+B274/(D274*(1-VLOOKUP(A274,FX!A:K,9,0)))-1)</f>
        <v>-6.7440989418300346E-3</v>
      </c>
      <c r="H274" s="25">
        <f si="247" t="shared"/>
        <v>-6.1728395061727559E-3</v>
      </c>
      <c r="I274">
        <v>1938.444</v>
      </c>
      <c r="J274">
        <v>1926.771</v>
      </c>
      <c r="K274" s="25">
        <f si="216" t="shared"/>
        <v>-6.0218401976017688E-3</v>
      </c>
      <c r="L274">
        <f si="217" t="shared"/>
        <v>1</v>
      </c>
    </row>
    <row r="275" spans="1:13">
      <c r="A275" s="1">
        <v>42794</v>
      </c>
      <c r="B275">
        <v>8.06</v>
      </c>
      <c r="C275" s="25">
        <f ref="C275" si="266" t="shared">B275/B274-1</f>
        <v>1.242236024844745E-3</v>
      </c>
      <c r="D275" s="38">
        <f ref="D275" si="267" t="shared">+E274*(1+K275)</f>
        <v>8.1016353266682959</v>
      </c>
      <c r="E275">
        <v>8.1110000000000007</v>
      </c>
      <c r="F275" s="42">
        <f ref="F275" si="268" t="shared">+B275/D275-1</f>
        <v>-5.1391262368035706E-3</v>
      </c>
      <c r="G275" s="42">
        <f>(+B275/(D275*(1-VLOOKUP(A275,FX!A:K,9,0)))-1)</f>
        <v>-5.9653895818324587E-3</v>
      </c>
      <c r="H275" s="25">
        <f si="247" t="shared"/>
        <v>-6.2877573665393038E-3</v>
      </c>
      <c r="I275">
        <v>1926.771</v>
      </c>
      <c r="J275">
        <v>1927.16</v>
      </c>
      <c r="K275" s="25">
        <f si="216" t="shared"/>
        <v>2.0189218127120157E-4</v>
      </c>
      <c r="L275">
        <f si="217" t="shared"/>
        <v>2</v>
      </c>
    </row>
    <row r="276" spans="1:13">
      <c r="A276" s="1">
        <v>42795</v>
      </c>
      <c r="B276">
        <v>8.1</v>
      </c>
      <c r="C276" s="25">
        <f ref="C276" si="269" t="shared">B276/B275-1</f>
        <v>4.9627791563273682E-3</v>
      </c>
      <c r="D276" s="38">
        <f ref="D276" si="270" t="shared">+E275*(1+K276)</f>
        <v>8.1312358330392929</v>
      </c>
      <c r="E276">
        <v>8.1159999999999997</v>
      </c>
      <c r="F276" s="42">
        <f ref="F276" si="271" t="shared">+B276/D276-1</f>
        <v>-3.8414619475645173E-3</v>
      </c>
      <c r="G276" s="42">
        <f>(+B276/(D276*(1-VLOOKUP(A276,FX!A:K,9,0)))-1)</f>
        <v>-1.5098445229004831E-3</v>
      </c>
      <c r="H276" s="25">
        <f si="247" t="shared"/>
        <v>-1.9714144898964614E-3</v>
      </c>
      <c r="I276">
        <v>1927.16</v>
      </c>
      <c r="J276">
        <v>1931.9680000000001</v>
      </c>
      <c r="K276" s="25">
        <f si="216" t="shared"/>
        <v>2.4948629070757899E-3</v>
      </c>
      <c r="L276">
        <f si="217" t="shared"/>
        <v>3</v>
      </c>
    </row>
    <row r="277" spans="1:13">
      <c r="A277" s="1">
        <v>42796</v>
      </c>
      <c r="B277">
        <v>8.01</v>
      </c>
      <c r="C277" s="25">
        <f ref="C277:C278" si="272" t="shared">B277/B276-1</f>
        <v>-1.1111111111111072E-2</v>
      </c>
      <c r="D277" s="38">
        <f ref="D277:D278" si="273" t="shared">+E276*(1+K277)</f>
        <v>8.0674250194620196</v>
      </c>
      <c r="E277">
        <v>8.0570000000000004</v>
      </c>
      <c r="F277" s="42">
        <f ref="F277" si="274" t="shared">+B277/D277-1</f>
        <v>-7.1181348848593506E-3</v>
      </c>
      <c r="G277" s="42">
        <f>(+B277/(D277*(1-VLOOKUP(A277,FX!A:K,9,0)))-1)</f>
        <v>-6.5109958704755444E-3</v>
      </c>
      <c r="H277" s="25">
        <f si="247" t="shared"/>
        <v>-5.8334367630632489E-3</v>
      </c>
      <c r="I277">
        <v>1931.9680000000001</v>
      </c>
      <c r="J277">
        <v>1920.405</v>
      </c>
      <c r="K277" s="25">
        <f si="216" t="shared"/>
        <v>-5.9850887799384189E-3</v>
      </c>
      <c r="L277">
        <f si="217" t="shared"/>
        <v>4</v>
      </c>
    </row>
    <row r="278" spans="1:13">
      <c r="A278" s="1">
        <v>42797</v>
      </c>
      <c r="B278">
        <v>8</v>
      </c>
      <c r="C278" s="25">
        <f si="272" t="shared"/>
        <v>-1.2484394506866447E-3</v>
      </c>
      <c r="D278" s="38">
        <f si="273" t="shared"/>
        <v>8.0900770790536392</v>
      </c>
      <c r="E278">
        <v>8.0730000000000004</v>
      </c>
      <c r="F278" s="42">
        <f ref="F278" si="275" t="shared">+B278/D278-1</f>
        <v>-1.1134267099489281E-2</v>
      </c>
      <c r="G278" s="42">
        <f>(+B278/(D278*(1-VLOOKUP(A278,FX!A:K,9,0)))-1)</f>
        <v>-7.9791375991783431E-3</v>
      </c>
      <c r="H278" s="25">
        <f si="247" t="shared"/>
        <v>-9.0424873033568831E-3</v>
      </c>
      <c r="I278">
        <v>1920.405</v>
      </c>
      <c r="J278">
        <v>1928.289</v>
      </c>
      <c r="K278" s="25">
        <f si="216" t="shared"/>
        <v>4.105384020558267E-3</v>
      </c>
      <c r="L278">
        <f si="217" t="shared"/>
        <v>5</v>
      </c>
    </row>
    <row r="279" spans="1:13">
      <c r="A279" s="1">
        <v>42800</v>
      </c>
    </row>
    <row r="280" spans="1:13">
      <c r="A280" s="1">
        <f>+A279+1</f>
        <v>42801</v>
      </c>
    </row>
    <row r="281" spans="1:13">
      <c r="A281" s="1">
        <f ref="A281:A283" si="276" t="shared">+A280+1</f>
        <v>42802</v>
      </c>
    </row>
    <row r="282" spans="1:13">
      <c r="A282" s="1">
        <f si="276" t="shared"/>
        <v>42803</v>
      </c>
    </row>
    <row r="283" spans="1:13">
      <c r="A283" s="1">
        <f si="276" t="shared"/>
        <v>42804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O283"/>
  <sheetViews>
    <sheetView workbookViewId="0" zoomScaleNormal="100">
      <pane activePane="bottomRight" state="frozen" topLeftCell="B271" xSplit="1" ySplit="2"/>
      <selection activeCell="B1" pane="topRight" sqref="B1"/>
      <selection activeCell="A3" pane="bottomLeft" sqref="A3"/>
      <selection activeCell="A279" pane="bottomRight" sqref="A279:A283"/>
    </sheetView>
  </sheetViews>
  <sheetFormatPr defaultRowHeight="14.4"/>
  <cols>
    <col min="1" max="1" bestFit="true" customWidth="true" width="11.6640625" collapsed="true"/>
    <col min="2" max="2" bestFit="true" customWidth="true" width="6.44140625" collapsed="true"/>
    <col min="3" max="3" bestFit="true" customWidth="true" width="15.0" collapsed="true"/>
    <col min="4" max="4" bestFit="true" customWidth="true" width="17.21875" collapsed="true"/>
    <col min="5" max="5" customWidth="true" width="17.21875" collapsed="true"/>
    <col min="6" max="7" bestFit="true" customWidth="true" width="15.0" collapsed="true"/>
    <col min="8" max="8" customWidth="true" width="15.0" collapsed="true"/>
    <col min="9" max="10" bestFit="true" customWidth="true" width="16.109375" collapsed="true"/>
    <col min="11" max="11" bestFit="true" customWidth="true" width="12.77734375" collapsed="true"/>
    <col min="12" max="12" bestFit="true" customWidth="true" width="13.88671875" collapsed="true"/>
    <col min="14" max="14" customWidth="true" width="11.6640625" collapsed="true"/>
  </cols>
  <sheetData>
    <row r="1" spans="1:15">
      <c r="H1" t="s">
        <v>170</v>
      </c>
      <c r="J1" t="s">
        <v>54</v>
      </c>
    </row>
    <row r="2" spans="1:15">
      <c r="B2" t="s">
        <v>26</v>
      </c>
      <c r="C2" t="s">
        <v>34</v>
      </c>
      <c r="D2" t="s">
        <v>28</v>
      </c>
      <c r="E2" t="s">
        <v>182</v>
      </c>
      <c r="F2" t="s">
        <v>27</v>
      </c>
      <c r="G2" t="s">
        <v>33</v>
      </c>
      <c r="H2" t="s">
        <v>140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  <c r="N2" t="s">
        <v>144</v>
      </c>
      <c r="O2" t="s">
        <v>143</v>
      </c>
    </row>
    <row r="3" spans="1:15">
      <c r="A3" s="1">
        <v>42401</v>
      </c>
      <c r="B3">
        <v>34.85</v>
      </c>
      <c r="F3">
        <v>34.92</v>
      </c>
      <c r="I3" s="25">
        <f ref="I3:I9" si="0" t="shared">+B3/F3-1</f>
        <v>-2.0045819014891109E-3</v>
      </c>
      <c r="M3">
        <f>WEEKDAY(A3,2)</f>
        <v>1</v>
      </c>
    </row>
    <row r="4" spans="1:15">
      <c r="A4" s="1">
        <f>A5-1</f>
        <v>42402</v>
      </c>
      <c r="B4">
        <v>35.700000000000003</v>
      </c>
      <c r="C4" s="25">
        <f ref="C4:C55" si="1" t="shared">B4/B3-1</f>
        <v>2.4390243902439046E-2</v>
      </c>
      <c r="D4" s="26">
        <f ref="D4:D36" si="2" t="shared">+F3*(1+L4)</f>
        <v>35.645714502385353</v>
      </c>
      <c r="E4" s="26"/>
      <c r="F4">
        <v>35.573</v>
      </c>
      <c r="G4" s="25">
        <f ref="G4:G10" si="3" t="shared">+B4/D4-1</f>
        <v>1.5229179263895887E-3</v>
      </c>
      <c r="H4" s="25"/>
      <c r="I4" s="25">
        <f si="0" t="shared"/>
        <v>3.570123408202841E-3</v>
      </c>
      <c r="J4">
        <v>2901.04</v>
      </c>
      <c r="K4">
        <v>2961.33</v>
      </c>
      <c r="L4" s="25">
        <f ref="L4:L14" si="4" t="shared">+K4/J4-1</f>
        <v>2.0782202244712167E-2</v>
      </c>
      <c r="M4">
        <f ref="M4:M66" si="5" t="shared">WEEKDAY(A4,2)</f>
        <v>2</v>
      </c>
    </row>
    <row r="5" spans="1:15">
      <c r="A5" s="1">
        <v>42403</v>
      </c>
      <c r="B5">
        <v>35.549999999999997</v>
      </c>
      <c r="C5" s="25">
        <f si="1" t="shared"/>
        <v>-4.2016806722691147E-3</v>
      </c>
      <c r="D5" s="26">
        <f si="2" t="shared"/>
        <v>35.42044166492196</v>
      </c>
      <c r="E5" s="26"/>
      <c r="F5">
        <v>35.381</v>
      </c>
      <c r="G5" s="25">
        <f si="3" t="shared"/>
        <v>3.6577278257470258E-3</v>
      </c>
      <c r="H5" s="25"/>
      <c r="I5" s="25">
        <f si="0" t="shared"/>
        <v>4.7765749978800898E-3</v>
      </c>
      <c r="J5">
        <v>2961.34</v>
      </c>
      <c r="K5">
        <v>2948.64</v>
      </c>
      <c r="L5" s="25">
        <f si="4" t="shared"/>
        <v>-4.288599080146227E-3</v>
      </c>
      <c r="M5">
        <f si="5" t="shared"/>
        <v>3</v>
      </c>
    </row>
    <row r="6" spans="1:15">
      <c r="A6" s="1">
        <v>42404</v>
      </c>
      <c r="B6">
        <v>35.85</v>
      </c>
      <c r="C6" s="25">
        <f si="1" t="shared"/>
        <v>8.4388185654009629E-3</v>
      </c>
      <c r="D6" s="26">
        <f si="2" t="shared"/>
        <v>35.814407170763474</v>
      </c>
      <c r="E6" s="26"/>
      <c r="F6">
        <v>35.889000000000003</v>
      </c>
      <c r="G6" s="25">
        <f si="3" t="shared"/>
        <v>9.9381316202773462E-4</v>
      </c>
      <c r="H6" s="25"/>
      <c r="I6" s="25">
        <f si="0" t="shared"/>
        <v>-1.0866839421550534E-3</v>
      </c>
      <c r="J6">
        <v>2948.64</v>
      </c>
      <c r="K6">
        <v>2984.76</v>
      </c>
      <c r="L6" s="25">
        <f si="4" t="shared"/>
        <v>1.2249715122904181E-2</v>
      </c>
      <c r="M6">
        <f si="5" t="shared"/>
        <v>4</v>
      </c>
    </row>
    <row r="7" spans="1:15">
      <c r="A7" s="1">
        <v>42405</v>
      </c>
      <c r="B7">
        <v>35.700000000000003</v>
      </c>
      <c r="C7" s="25">
        <f si="1" t="shared"/>
        <v>-4.1841004184099972E-3</v>
      </c>
      <c r="D7" s="26">
        <f si="2" t="shared"/>
        <v>35.636854993366299</v>
      </c>
      <c r="E7" s="26"/>
      <c r="F7">
        <v>35.826999999999998</v>
      </c>
      <c r="G7" s="25">
        <f si="3" t="shared"/>
        <v>1.7719017754360689E-3</v>
      </c>
      <c r="H7" s="25"/>
      <c r="I7" s="25">
        <f si="0" t="shared"/>
        <v>-3.5448125715241696E-3</v>
      </c>
      <c r="J7">
        <v>2984.76</v>
      </c>
      <c r="K7">
        <v>2963.79</v>
      </c>
      <c r="L7" s="25">
        <f si="4" t="shared"/>
        <v>-7.0256905077795695E-3</v>
      </c>
      <c r="M7">
        <f si="5" t="shared"/>
        <v>5</v>
      </c>
    </row>
    <row r="8" spans="1:15">
      <c r="A8" s="1">
        <v>42411</v>
      </c>
      <c r="B8">
        <v>34.65</v>
      </c>
      <c r="C8" s="25">
        <f si="1" t="shared"/>
        <v>-2.941176470588247E-2</v>
      </c>
      <c r="D8" s="26">
        <f si="2" t="shared"/>
        <v>35.826999999999998</v>
      </c>
      <c r="E8" s="26"/>
      <c r="F8">
        <v>35.826999999999998</v>
      </c>
      <c r="G8" s="25">
        <f si="3" t="shared"/>
        <v>-3.2852318084126475E-2</v>
      </c>
      <c r="H8" s="25"/>
      <c r="I8" s="25">
        <f si="0" t="shared"/>
        <v>-3.2852318084126475E-2</v>
      </c>
      <c r="J8">
        <v>2963.79</v>
      </c>
      <c r="K8">
        <v>2963.79</v>
      </c>
      <c r="L8" s="25">
        <f si="4" t="shared"/>
        <v>0</v>
      </c>
      <c r="M8">
        <f si="5" t="shared"/>
        <v>4</v>
      </c>
    </row>
    <row r="9" spans="1:15">
      <c r="A9" s="1">
        <v>42412</v>
      </c>
      <c r="B9">
        <v>34.25</v>
      </c>
      <c r="C9" s="25">
        <f si="1" t="shared"/>
        <v>-1.1544011544011523E-2</v>
      </c>
      <c r="D9" s="26">
        <f si="2" t="shared"/>
        <v>35.826999999999998</v>
      </c>
      <c r="E9" s="26"/>
      <c r="F9">
        <v>35.826999999999998</v>
      </c>
      <c r="G9" s="25">
        <f si="3" t="shared"/>
        <v>-4.4017082088927295E-2</v>
      </c>
      <c r="H9" s="25"/>
      <c r="I9" s="25">
        <f si="0" t="shared"/>
        <v>-4.4017082088927295E-2</v>
      </c>
      <c r="J9">
        <v>2963.79</v>
      </c>
      <c r="K9">
        <v>2963.79</v>
      </c>
      <c r="L9" s="25">
        <f si="4" t="shared"/>
        <v>0</v>
      </c>
      <c r="M9">
        <f si="5" t="shared"/>
        <v>5</v>
      </c>
    </row>
    <row r="10" spans="1:15">
      <c r="A10" s="1">
        <v>42415</v>
      </c>
      <c r="B10">
        <v>35.700000000000003</v>
      </c>
      <c r="C10" s="25">
        <f si="1" t="shared"/>
        <v>4.2335766423357679E-2</v>
      </c>
      <c r="D10" s="26">
        <f si="2" t="shared"/>
        <v>35.620532888632461</v>
      </c>
      <c r="E10" s="26"/>
      <c r="F10">
        <v>36.08</v>
      </c>
      <c r="G10" s="25">
        <f si="3" t="shared"/>
        <v>2.2309355004876963E-3</v>
      </c>
      <c r="H10" s="25"/>
      <c r="I10" s="25">
        <f ref="I10:I38" si="6" t="shared">+B10/F10-1</f>
        <v>-1.0532150776053073E-2</v>
      </c>
      <c r="J10">
        <v>2963.79</v>
      </c>
      <c r="K10">
        <v>2946.71</v>
      </c>
      <c r="L10" s="25">
        <f si="4" t="shared"/>
        <v>-5.7628914329287406E-3</v>
      </c>
      <c r="M10">
        <f si="5" t="shared"/>
        <v>1</v>
      </c>
    </row>
    <row r="11" spans="1:15">
      <c r="A11" s="1">
        <v>42416</v>
      </c>
      <c r="B11">
        <v>36.799999999999997</v>
      </c>
      <c r="C11" s="25">
        <f si="1" t="shared"/>
        <v>3.0812324929971879E-2</v>
      </c>
      <c r="D11" s="26">
        <f si="2" t="shared"/>
        <v>37.185892877140944</v>
      </c>
      <c r="E11" s="26"/>
      <c r="F11">
        <v>37.06</v>
      </c>
      <c r="G11" s="25">
        <f ref="G11:G39" si="7" t="shared">+B11/D11-1</f>
        <v>-1.0377399795559628E-2</v>
      </c>
      <c r="H11" s="25"/>
      <c r="I11" s="25">
        <f si="6" t="shared"/>
        <v>-7.0156502968161671E-3</v>
      </c>
      <c r="J11">
        <v>2946.71</v>
      </c>
      <c r="K11">
        <v>3037.03</v>
      </c>
      <c r="L11" s="25">
        <f si="4" t="shared"/>
        <v>3.065113295845201E-2</v>
      </c>
      <c r="M11">
        <f si="5" t="shared"/>
        <v>2</v>
      </c>
    </row>
    <row r="12" spans="1:15">
      <c r="A12" s="1">
        <v>42417</v>
      </c>
      <c r="B12">
        <v>36.799999999999997</v>
      </c>
      <c r="C12" s="25">
        <f si="1" t="shared"/>
        <v>0</v>
      </c>
      <c r="D12" s="26">
        <f si="2" t="shared"/>
        <v>37.380686194452494</v>
      </c>
      <c r="E12" s="26"/>
      <c r="F12">
        <v>37.311</v>
      </c>
      <c r="G12" s="25">
        <f si="7" t="shared"/>
        <v>-1.5534390980192159E-2</v>
      </c>
      <c r="H12" s="25"/>
      <c r="I12" s="25">
        <f si="6" t="shared"/>
        <v>-1.3695692959181049E-2</v>
      </c>
      <c r="J12">
        <v>3037.04</v>
      </c>
      <c r="K12">
        <v>3063.32</v>
      </c>
      <c r="L12" s="25">
        <f si="4" t="shared"/>
        <v>8.6531622895977822E-3</v>
      </c>
      <c r="M12">
        <f si="5" t="shared"/>
        <v>3</v>
      </c>
    </row>
    <row r="13" spans="1:15">
      <c r="A13" s="1">
        <v>42418</v>
      </c>
      <c r="B13">
        <v>37.4</v>
      </c>
      <c r="C13" s="25">
        <f si="1" t="shared"/>
        <v>1.6304347826086918E-2</v>
      </c>
      <c r="D13" s="26">
        <f si="2" t="shared"/>
        <v>37.193829146155153</v>
      </c>
      <c r="E13" s="26"/>
      <c r="F13">
        <v>37.22</v>
      </c>
      <c r="G13" s="25">
        <f si="7" t="shared"/>
        <v>5.5431467686397617E-3</v>
      </c>
      <c r="H13" s="25"/>
      <c r="I13" s="25">
        <f si="6" t="shared"/>
        <v>4.8361096184845742E-3</v>
      </c>
      <c r="J13">
        <v>3063.32</v>
      </c>
      <c r="K13">
        <v>3053.7</v>
      </c>
      <c r="L13" s="25">
        <f si="4" t="shared"/>
        <v>-3.1403836360550663E-3</v>
      </c>
      <c r="M13">
        <f si="5" t="shared"/>
        <v>4</v>
      </c>
    </row>
    <row r="14" spans="1:15">
      <c r="A14" s="1">
        <v>42419</v>
      </c>
      <c r="B14">
        <v>37.200000000000003</v>
      </c>
      <c r="C14" s="25">
        <f si="1" t="shared"/>
        <v>-5.3475935828876109E-3</v>
      </c>
      <c r="D14" s="26">
        <f si="2" t="shared"/>
        <v>37.194282196293663</v>
      </c>
      <c r="E14" s="26"/>
      <c r="F14">
        <v>37.131</v>
      </c>
      <c r="G14" s="25">
        <f si="7" t="shared"/>
        <v>1.5372802938262708E-4</v>
      </c>
      <c r="H14" s="25"/>
      <c r="I14" s="25">
        <f si="6" t="shared"/>
        <v>1.8582855296114253E-3</v>
      </c>
      <c r="J14">
        <v>3053.69</v>
      </c>
      <c r="K14">
        <v>3051.58</v>
      </c>
      <c r="L14" s="25">
        <f si="4" t="shared"/>
        <v>-6.9096732150286666E-4</v>
      </c>
      <c r="M14">
        <f si="5" t="shared"/>
        <v>5</v>
      </c>
    </row>
    <row r="15" spans="1:15">
      <c r="A15" s="1">
        <v>42422</v>
      </c>
      <c r="B15">
        <v>37.85</v>
      </c>
      <c r="C15" s="25">
        <f si="1" t="shared"/>
        <v>1.7473118279569766E-2</v>
      </c>
      <c r="D15" s="26">
        <f si="2" t="shared"/>
        <v>37.949770928502616</v>
      </c>
      <c r="E15" s="26"/>
      <c r="F15">
        <v>37.921999999999997</v>
      </c>
      <c r="G15" s="25">
        <f si="7" t="shared"/>
        <v>-2.6290258428853797E-3</v>
      </c>
      <c r="H15" s="25"/>
      <c r="I15" s="25">
        <f si="6" t="shared"/>
        <v>-1.8986340382890488E-3</v>
      </c>
      <c r="J15">
        <v>3051.58</v>
      </c>
      <c r="K15">
        <v>3118.87</v>
      </c>
      <c r="L15" s="25">
        <f>+K15/J15-1</f>
        <v>2.2050872007288058E-2</v>
      </c>
      <c r="M15">
        <f si="5" t="shared"/>
        <v>1</v>
      </c>
    </row>
    <row r="16" spans="1:15">
      <c r="A16" s="1">
        <v>42423</v>
      </c>
      <c r="B16">
        <v>37.200000000000003</v>
      </c>
      <c r="C16" s="25">
        <f si="1" t="shared"/>
        <v>-1.7173051519154492E-2</v>
      </c>
      <c r="D16" s="26">
        <f si="2" t="shared"/>
        <v>37.563191130120849</v>
      </c>
      <c r="E16" s="26"/>
      <c r="F16">
        <v>37.499000000000002</v>
      </c>
      <c r="G16" s="25">
        <f si="7" t="shared"/>
        <v>-9.6688039326247033E-3</v>
      </c>
      <c r="H16" s="25"/>
      <c r="I16" s="25">
        <f si="6" t="shared"/>
        <v>-7.9735459612255699E-3</v>
      </c>
      <c r="J16">
        <v>3118.87</v>
      </c>
      <c r="K16">
        <v>3089.36</v>
      </c>
      <c r="L16" s="25">
        <f>+K16/J16-1</f>
        <v>-9.4617601887861946E-3</v>
      </c>
      <c r="M16">
        <f si="5" t="shared"/>
        <v>2</v>
      </c>
    </row>
    <row r="17" spans="1:13">
      <c r="A17" s="1">
        <v>42424</v>
      </c>
      <c r="B17">
        <v>37.299999999999997</v>
      </c>
      <c r="C17" s="25">
        <f si="1" t="shared"/>
        <v>2.6881720430105283E-3</v>
      </c>
      <c r="D17" s="26">
        <f si="2" t="shared"/>
        <v>37.74394711526012</v>
      </c>
      <c r="E17" s="26"/>
      <c r="F17">
        <v>37.722999999999999</v>
      </c>
      <c r="G17" s="25">
        <f si="7" t="shared"/>
        <v>-1.1762074430223812E-2</v>
      </c>
      <c r="H17" s="25"/>
      <c r="I17" s="25">
        <f si="6" t="shared"/>
        <v>-1.1213318134824957E-2</v>
      </c>
      <c r="J17">
        <v>3089.36</v>
      </c>
      <c r="K17">
        <v>3109.54</v>
      </c>
      <c r="L17" s="25">
        <f>+K17/J17-1</f>
        <v>6.5320972628635232E-3</v>
      </c>
      <c r="M17">
        <f si="5" t="shared"/>
        <v>3</v>
      </c>
    </row>
    <row r="18" spans="1:13">
      <c r="A18" s="1">
        <v>42425</v>
      </c>
      <c r="B18">
        <v>35.299999999999997</v>
      </c>
      <c r="C18" s="25">
        <f si="1" t="shared"/>
        <v>-5.3619302949061698E-2</v>
      </c>
      <c r="D18" s="26">
        <f si="2" t="shared"/>
        <v>35.408454707127099</v>
      </c>
      <c r="E18" s="26"/>
      <c r="F18">
        <v>35.417999999999999</v>
      </c>
      <c r="G18" s="25">
        <f si="7" t="shared"/>
        <v>-3.062960753982602E-3</v>
      </c>
      <c r="H18" s="25"/>
      <c r="I18" s="25">
        <f si="6" t="shared"/>
        <v>-3.3316392794624505E-3</v>
      </c>
      <c r="J18">
        <v>3109.54</v>
      </c>
      <c r="K18">
        <v>2918.75</v>
      </c>
      <c r="L18" s="25">
        <f ref="L18:L55" si="8" t="shared">+K18/J18-1</f>
        <v>-6.1356342095615468E-2</v>
      </c>
      <c r="M18">
        <f si="5" t="shared"/>
        <v>4</v>
      </c>
    </row>
    <row r="19" spans="1:13">
      <c r="A19" s="1">
        <v>42426</v>
      </c>
      <c r="B19">
        <v>35.9</v>
      </c>
      <c r="C19" s="25">
        <f si="1" t="shared"/>
        <v>1.6997167138810276E-2</v>
      </c>
      <c r="D19" s="26">
        <f si="2" t="shared"/>
        <v>35.773302454817987</v>
      </c>
      <c r="E19" s="26"/>
      <c r="F19">
        <v>35.776000000000003</v>
      </c>
      <c r="G19" s="25">
        <f si="7" t="shared"/>
        <v>3.5416787516899806E-3</v>
      </c>
      <c r="H19" s="25"/>
      <c r="I19" s="25">
        <f si="6" t="shared"/>
        <v>3.4660107334525403E-3</v>
      </c>
      <c r="J19">
        <v>2918.75</v>
      </c>
      <c r="K19">
        <v>2948.03</v>
      </c>
      <c r="L19" s="25">
        <f si="8" t="shared"/>
        <v>1.0031691648822338E-2</v>
      </c>
      <c r="M19">
        <f si="5" t="shared"/>
        <v>5</v>
      </c>
    </row>
    <row r="20" spans="1:13">
      <c r="A20" s="1">
        <v>42429</v>
      </c>
      <c r="B20">
        <v>34.950000000000003</v>
      </c>
      <c r="C20" s="25">
        <f si="1" t="shared"/>
        <v>-2.6462395543175421E-2</v>
      </c>
      <c r="D20" s="26">
        <f si="2" t="shared"/>
        <v>34.919714765453541</v>
      </c>
      <c r="E20" s="26"/>
      <c r="F20">
        <v>34.898000000000003</v>
      </c>
      <c r="G20" s="25">
        <f si="7" t="shared"/>
        <v>8.6728184207340853E-4</v>
      </c>
      <c r="H20" s="25"/>
      <c r="I20" s="25">
        <f si="6" t="shared"/>
        <v>1.4900567367757134E-3</v>
      </c>
      <c r="J20">
        <v>2948.03</v>
      </c>
      <c r="K20">
        <v>2877.47</v>
      </c>
      <c r="L20" s="25">
        <f si="8" t="shared"/>
        <v>-2.3934627530927566E-2</v>
      </c>
      <c r="M20">
        <f si="5" t="shared"/>
        <v>1</v>
      </c>
    </row>
    <row r="21" spans="1:13">
      <c r="A21" s="1">
        <v>42430</v>
      </c>
      <c r="B21">
        <v>35.549999999999997</v>
      </c>
      <c r="C21" s="25">
        <f si="1" t="shared"/>
        <v>1.716738197424883E-2</v>
      </c>
      <c r="D21" s="26">
        <f si="2" t="shared"/>
        <v>35.54345297083897</v>
      </c>
      <c r="E21" s="26"/>
      <c r="F21">
        <v>35.546999999999997</v>
      </c>
      <c r="G21" s="25">
        <f si="7" t="shared"/>
        <v>1.8419789338985915E-4</v>
      </c>
      <c r="H21" s="25"/>
      <c r="I21" s="25">
        <f si="6" t="shared"/>
        <v>8.4395307620832583E-5</v>
      </c>
      <c r="J21">
        <v>2877.47</v>
      </c>
      <c r="K21">
        <v>2930.69</v>
      </c>
      <c r="L21" s="25">
        <f si="8" t="shared"/>
        <v>1.8495414374433139E-2</v>
      </c>
      <c r="M21">
        <f si="5" t="shared"/>
        <v>2</v>
      </c>
    </row>
    <row r="22" spans="1:13">
      <c r="A22" s="1">
        <v>42431</v>
      </c>
      <c r="B22">
        <v>37</v>
      </c>
      <c r="C22" s="25">
        <f si="1" t="shared"/>
        <v>4.0787623066104173E-2</v>
      </c>
      <c r="D22" s="26">
        <f si="2" t="shared"/>
        <v>37.010269769235222</v>
      </c>
      <c r="E22" s="26"/>
      <c r="F22">
        <v>37.010269769235222</v>
      </c>
      <c r="G22" s="25">
        <f si="7" t="shared"/>
        <v>-2.7748431176688459E-4</v>
      </c>
      <c r="H22" s="25"/>
      <c r="I22" s="25">
        <f si="6" t="shared"/>
        <v>-2.7748431176688459E-4</v>
      </c>
      <c r="J22">
        <v>2930.69</v>
      </c>
      <c r="K22">
        <v>3051.33</v>
      </c>
      <c r="L22" s="25">
        <f si="8" t="shared"/>
        <v>4.1164367435654992E-2</v>
      </c>
      <c r="M22">
        <f si="5" t="shared"/>
        <v>3</v>
      </c>
    </row>
    <row r="23" spans="1:13">
      <c r="A23" s="1">
        <v>42432</v>
      </c>
      <c r="B23">
        <v>37.1</v>
      </c>
      <c r="C23" s="25">
        <f si="1" t="shared"/>
        <v>2.7027027027026751E-3</v>
      </c>
      <c r="D23" s="26">
        <f si="2" t="shared"/>
        <v>37.096265978319096</v>
      </c>
      <c r="E23" s="26"/>
      <c r="F23">
        <v>37.088999999999999</v>
      </c>
      <c r="G23" s="25">
        <f si="7" t="shared"/>
        <v>1.0065761559641118E-4</v>
      </c>
      <c r="H23" s="25"/>
      <c r="I23" s="25">
        <f si="6" t="shared"/>
        <v>2.9658389279840769E-4</v>
      </c>
      <c r="J23">
        <v>3051.33</v>
      </c>
      <c r="K23">
        <v>3058.42</v>
      </c>
      <c r="L23" s="25">
        <f si="8" t="shared"/>
        <v>2.3235769320264499E-3</v>
      </c>
      <c r="M23">
        <f si="5" t="shared"/>
        <v>4</v>
      </c>
    </row>
    <row r="24" spans="1:13">
      <c r="A24" s="1">
        <v>42433</v>
      </c>
      <c r="B24">
        <v>37.65</v>
      </c>
      <c r="C24" s="25">
        <f si="1" t="shared"/>
        <v>1.4824797843665749E-2</v>
      </c>
      <c r="D24" s="26">
        <f si="2" t="shared"/>
        <v>37.519139362808247</v>
      </c>
      <c r="E24" s="26"/>
      <c r="F24">
        <v>37.704999999999998</v>
      </c>
      <c r="G24" s="25">
        <f si="7" t="shared"/>
        <v>3.4878368591118036E-3</v>
      </c>
      <c r="H24" s="25"/>
      <c r="I24" s="25">
        <f si="6" t="shared"/>
        <v>-1.4586924811033075E-3</v>
      </c>
      <c r="J24">
        <v>3058.42</v>
      </c>
      <c r="K24">
        <v>3093.89</v>
      </c>
      <c r="L24" s="25">
        <f si="8" t="shared"/>
        <v>1.1597491515226821E-2</v>
      </c>
      <c r="M24">
        <f si="5" t="shared"/>
        <v>5</v>
      </c>
    </row>
    <row r="25" spans="1:13">
      <c r="A25" s="1">
        <v>42436</v>
      </c>
      <c r="B25">
        <v>37.75</v>
      </c>
      <c r="C25" s="25">
        <f si="1" t="shared"/>
        <v>2.6560424966799445E-3</v>
      </c>
      <c r="D25" s="26">
        <f si="2" t="shared"/>
        <v>37.838446809679731</v>
      </c>
      <c r="E25" s="26"/>
      <c r="F25">
        <v>37.807000000000002</v>
      </c>
      <c r="G25" s="25">
        <f si="7" t="shared"/>
        <v>-2.3374852071651464E-3</v>
      </c>
      <c r="H25" s="25"/>
      <c r="I25" s="25">
        <f si="6" t="shared"/>
        <v>-1.5076573121379777E-3</v>
      </c>
      <c r="J25">
        <v>3093.89</v>
      </c>
      <c r="K25">
        <v>3104.84</v>
      </c>
      <c r="L25" s="25">
        <f si="8" t="shared"/>
        <v>3.5392337801281037E-3</v>
      </c>
      <c r="M25">
        <f si="5" t="shared"/>
        <v>1</v>
      </c>
    </row>
    <row r="26" spans="1:13">
      <c r="A26" s="1">
        <v>42437</v>
      </c>
      <c r="B26">
        <v>37.549999999999997</v>
      </c>
      <c r="C26" s="25">
        <f si="1" t="shared"/>
        <v>-5.2980132450332063E-3</v>
      </c>
      <c r="D26" s="26">
        <f si="2" t="shared"/>
        <v>37.841460329678824</v>
      </c>
      <c r="E26" s="26"/>
      <c r="F26">
        <v>37.840000000000003</v>
      </c>
      <c r="G26" s="25">
        <f si="7" t="shared"/>
        <v>-7.7021427592802727E-3</v>
      </c>
      <c r="H26" s="25"/>
      <c r="I26" s="25">
        <f si="6" t="shared"/>
        <v>-7.6638477801269644E-3</v>
      </c>
      <c r="J26">
        <v>3104.84</v>
      </c>
      <c r="K26">
        <v>3107.67</v>
      </c>
      <c r="L26" s="25">
        <f si="8" t="shared"/>
        <v>9.1148014068354044E-4</v>
      </c>
      <c r="M26">
        <f si="5" t="shared"/>
        <v>2</v>
      </c>
    </row>
    <row r="27" spans="1:13">
      <c r="A27" s="1">
        <v>42438</v>
      </c>
      <c r="B27">
        <v>37.1</v>
      </c>
      <c r="C27" s="25">
        <f si="1" t="shared"/>
        <v>-1.1984021304926706E-2</v>
      </c>
      <c r="D27" s="26">
        <f si="2" t="shared"/>
        <v>37.404574616996015</v>
      </c>
      <c r="E27" s="26"/>
      <c r="F27">
        <v>37.351999999999997</v>
      </c>
      <c r="G27" s="25">
        <f si="7" t="shared"/>
        <v>-8.1427103533379119E-3</v>
      </c>
      <c r="H27" s="25"/>
      <c r="I27" s="25">
        <f si="6" t="shared"/>
        <v>-6.7466266866565983E-3</v>
      </c>
      <c r="J27">
        <v>3107.67</v>
      </c>
      <c r="K27">
        <v>3071.9100000000003</v>
      </c>
      <c r="L27" s="25">
        <f si="8" t="shared"/>
        <v>-1.1507013292917145E-2</v>
      </c>
      <c r="M27">
        <f si="5" t="shared"/>
        <v>3</v>
      </c>
    </row>
    <row r="28" spans="1:13">
      <c r="A28" s="1">
        <v>42439</v>
      </c>
      <c r="B28">
        <v>36.6</v>
      </c>
      <c r="C28" s="25">
        <f si="1" t="shared"/>
        <v>-1.3477088948787075E-2</v>
      </c>
      <c r="D28" s="26">
        <f si="2" t="shared"/>
        <v>36.637524797275958</v>
      </c>
      <c r="E28" s="26"/>
      <c r="F28">
        <v>36.640999999999998</v>
      </c>
      <c r="G28" s="25">
        <f si="7" t="shared"/>
        <v>-1.0242175879399129E-3</v>
      </c>
      <c r="H28" s="25"/>
      <c r="I28" s="25">
        <f si="6" t="shared"/>
        <v>-1.118965093747315E-3</v>
      </c>
      <c r="J28">
        <f>+K28+58.76</f>
        <v>3071.9100000000003</v>
      </c>
      <c r="K28">
        <v>3013.15</v>
      </c>
      <c r="L28" s="25">
        <f si="8" t="shared"/>
        <v>-1.9128164562112859E-2</v>
      </c>
      <c r="M28">
        <f si="5" t="shared"/>
        <v>4</v>
      </c>
    </row>
    <row r="29" spans="1:13">
      <c r="A29" s="1">
        <v>42440</v>
      </c>
      <c r="B29">
        <v>37.049999999999997</v>
      </c>
      <c r="C29" s="25">
        <f si="1" t="shared"/>
        <v>1.2295081967212962E-2</v>
      </c>
      <c r="D29" s="26">
        <f si="2" t="shared"/>
        <v>36.703382665980783</v>
      </c>
      <c r="E29" s="26"/>
      <c r="F29">
        <v>36.866999999999997</v>
      </c>
      <c r="G29" s="25">
        <f si="7" t="shared"/>
        <v>9.4437435691856475E-3</v>
      </c>
      <c r="H29" s="25"/>
      <c r="I29" s="25">
        <f si="6" t="shared"/>
        <v>4.9637887541704728E-3</v>
      </c>
      <c r="J29">
        <v>3013.15</v>
      </c>
      <c r="K29">
        <v>3018.28</v>
      </c>
      <c r="L29" s="25">
        <f si="8" t="shared"/>
        <v>1.7025372118879556E-3</v>
      </c>
      <c r="M29">
        <f si="5" t="shared"/>
        <v>5</v>
      </c>
    </row>
    <row r="30" spans="1:13">
      <c r="A30" s="1">
        <v>42443</v>
      </c>
      <c r="B30">
        <v>37.450000000000003</v>
      </c>
      <c r="C30" s="25">
        <f si="1" t="shared"/>
        <v>1.0796221322537214E-2</v>
      </c>
      <c r="D30" s="26">
        <f si="2" t="shared"/>
        <v>37.446092884026662</v>
      </c>
      <c r="E30" s="26"/>
      <c r="F30">
        <v>37.418999999999997</v>
      </c>
      <c r="G30" s="25">
        <f si="7" t="shared"/>
        <v>1.0433975008927732E-4</v>
      </c>
      <c r="H30" s="25"/>
      <c r="I30" s="25">
        <f si="6" t="shared"/>
        <v>8.2845613191184775E-4</v>
      </c>
      <c r="J30">
        <v>3018.28</v>
      </c>
      <c r="K30">
        <v>3065.69</v>
      </c>
      <c r="L30" s="25">
        <f si="8" t="shared"/>
        <v>1.5707621559298612E-2</v>
      </c>
      <c r="M30">
        <f si="5" t="shared"/>
        <v>1</v>
      </c>
    </row>
    <row r="31" spans="1:13">
      <c r="A31" s="1">
        <v>42444</v>
      </c>
      <c r="B31">
        <v>37.4</v>
      </c>
      <c r="C31" s="25">
        <f si="1" t="shared"/>
        <v>-1.335113484646322E-3</v>
      </c>
      <c r="D31" s="26">
        <f si="2" t="shared"/>
        <v>37.52995013194419</v>
      </c>
      <c r="E31" s="26"/>
      <c r="F31">
        <v>37.454000000000001</v>
      </c>
      <c r="G31" s="25">
        <f si="7" t="shared"/>
        <v>-3.4625713993043927E-3</v>
      </c>
      <c r="H31" s="25"/>
      <c r="I31" s="25">
        <f si="6" t="shared"/>
        <v>-1.4417685694452231E-3</v>
      </c>
      <c r="J31">
        <v>3065.69</v>
      </c>
      <c r="K31">
        <v>3074.78</v>
      </c>
      <c r="L31" s="25">
        <f si="8" t="shared"/>
        <v>2.9650747466312133E-3</v>
      </c>
      <c r="M31">
        <f si="5" t="shared"/>
        <v>2</v>
      </c>
    </row>
    <row r="32" spans="1:13">
      <c r="A32" s="1">
        <v>42445</v>
      </c>
      <c r="B32">
        <v>37.4</v>
      </c>
      <c r="C32" s="25">
        <f si="1" t="shared"/>
        <v>0</v>
      </c>
      <c r="D32" s="26">
        <f si="2" t="shared"/>
        <v>37.639760769876219</v>
      </c>
      <c r="E32" s="26"/>
      <c r="F32">
        <v>37.537999999999997</v>
      </c>
      <c r="G32" s="25">
        <f si="7" t="shared"/>
        <v>-6.3698802801134269E-3</v>
      </c>
      <c r="H32" s="25"/>
      <c r="I32" s="25">
        <f si="6" t="shared"/>
        <v>-3.6762747082955682E-3</v>
      </c>
      <c r="J32">
        <v>3074.78</v>
      </c>
      <c r="K32">
        <v>3090.03</v>
      </c>
      <c r="L32" s="25">
        <f si="8" t="shared"/>
        <v>4.9597044341382901E-3</v>
      </c>
      <c r="M32">
        <f si="5" t="shared"/>
        <v>3</v>
      </c>
    </row>
    <row r="33" spans="1:13">
      <c r="A33" s="1">
        <v>42446</v>
      </c>
      <c r="B33">
        <v>38.25</v>
      </c>
      <c r="C33" s="25">
        <f si="1" t="shared"/>
        <v>2.2727272727272707E-2</v>
      </c>
      <c r="D33" s="26">
        <f si="2" t="shared"/>
        <v>37.953100649508244</v>
      </c>
      <c r="E33" s="26"/>
      <c r="F33">
        <v>38.08</v>
      </c>
      <c r="G33" s="25">
        <f si="7" t="shared"/>
        <v>7.8227956454357539E-3</v>
      </c>
      <c r="H33" s="25"/>
      <c r="I33" s="25">
        <f si="6" t="shared"/>
        <v>4.4642857142858094E-3</v>
      </c>
      <c r="J33">
        <v>3090.03</v>
      </c>
      <c r="K33">
        <v>3124.2</v>
      </c>
      <c r="L33" s="25">
        <f si="8" t="shared"/>
        <v>1.105814506655256E-2</v>
      </c>
      <c r="M33">
        <f si="5" t="shared"/>
        <v>4</v>
      </c>
    </row>
    <row r="34" spans="1:13">
      <c r="A34" s="1">
        <v>42447</v>
      </c>
      <c r="B34">
        <v>39.1</v>
      </c>
      <c r="C34" s="25">
        <f si="1" t="shared"/>
        <v>2.2222222222222365E-2</v>
      </c>
      <c r="D34" s="26">
        <f si="2" t="shared"/>
        <v>38.662133282120223</v>
      </c>
      <c r="E34" s="26"/>
      <c r="F34">
        <v>38.840000000000003</v>
      </c>
      <c r="G34" s="25">
        <f si="7" t="shared"/>
        <v>1.1325467083894036E-2</v>
      </c>
      <c r="H34" s="25"/>
      <c r="I34" s="25">
        <f si="6" t="shared"/>
        <v>6.6941297631306629E-3</v>
      </c>
      <c r="J34">
        <v>3124.2</v>
      </c>
      <c r="K34">
        <v>3171.96</v>
      </c>
      <c r="L34" s="25">
        <f si="8" t="shared"/>
        <v>1.5287113501056382E-2</v>
      </c>
      <c r="M34">
        <f si="5" t="shared"/>
        <v>5</v>
      </c>
    </row>
    <row r="35" spans="1:13">
      <c r="A35" s="1">
        <v>42450</v>
      </c>
      <c r="B35">
        <v>40.299999999999997</v>
      </c>
      <c r="C35" s="25">
        <f si="1" t="shared"/>
        <v>3.0690537084398839E-2</v>
      </c>
      <c r="D35" s="26">
        <f si="2" t="shared"/>
        <v>39.788726717865302</v>
      </c>
      <c r="E35" s="26"/>
      <c r="F35">
        <v>39.656999999999996</v>
      </c>
      <c r="G35" s="25">
        <f si="7" t="shared"/>
        <v>1.2849702021380027E-2</v>
      </c>
      <c r="H35" s="25"/>
      <c r="I35" s="25">
        <f si="6" t="shared"/>
        <v>1.6214035353153244E-2</v>
      </c>
      <c r="J35">
        <v>3171.96</v>
      </c>
      <c r="K35">
        <v>3249.44</v>
      </c>
      <c r="L35" s="25">
        <f si="8" t="shared"/>
        <v>2.4426537535151782E-2</v>
      </c>
      <c r="M35">
        <f si="5" t="shared"/>
        <v>1</v>
      </c>
    </row>
    <row r="36" spans="1:13">
      <c r="A36" s="1">
        <v>42451</v>
      </c>
      <c r="B36">
        <v>39.5</v>
      </c>
      <c r="C36" s="25">
        <f si="1" t="shared"/>
        <v>-1.9851116625310139E-2</v>
      </c>
      <c r="D36" s="26">
        <f si="2" t="shared"/>
        <v>39.368369328253479</v>
      </c>
      <c r="E36" s="26"/>
      <c r="F36">
        <v>39.328000000000003</v>
      </c>
      <c r="G36" s="25">
        <f si="7" t="shared"/>
        <v>3.3435642367858343E-3</v>
      </c>
      <c r="H36" s="25"/>
      <c r="I36" s="25">
        <f si="6" t="shared"/>
        <v>4.3734743694059386E-3</v>
      </c>
      <c r="J36">
        <v>3249.44</v>
      </c>
      <c r="K36">
        <v>3225.79</v>
      </c>
      <c r="L36" s="25">
        <f si="8" t="shared"/>
        <v>-7.2781771628341874E-3</v>
      </c>
      <c r="M36">
        <f si="5" t="shared"/>
        <v>2</v>
      </c>
    </row>
    <row r="37" spans="1:13">
      <c r="A37" s="1">
        <v>42452</v>
      </c>
      <c r="B37">
        <v>39.5</v>
      </c>
      <c r="C37" s="25">
        <f si="1" t="shared"/>
        <v>0</v>
      </c>
      <c r="D37" s="26">
        <f>+F36*(1+L37)</f>
        <v>39.453574944432226</v>
      </c>
      <c r="E37" s="26"/>
      <c r="F37">
        <v>39.415999999999997</v>
      </c>
      <c r="G37" s="25">
        <f si="7" t="shared"/>
        <v>1.1767008600147566E-3</v>
      </c>
      <c r="H37" s="25"/>
      <c r="I37" s="25">
        <f si="6" t="shared"/>
        <v>2.1311142683175799E-3</v>
      </c>
      <c r="J37">
        <v>3225.79</v>
      </c>
      <c r="K37">
        <v>3236.09</v>
      </c>
      <c r="L37" s="25">
        <f si="8" t="shared"/>
        <v>3.1930162843831766E-3</v>
      </c>
      <c r="M37">
        <f si="5" t="shared"/>
        <v>3</v>
      </c>
    </row>
    <row r="38" spans="1:13">
      <c r="A38" s="1">
        <v>42453</v>
      </c>
      <c r="B38">
        <v>38.75</v>
      </c>
      <c r="C38" s="25">
        <f si="1" t="shared"/>
        <v>-1.8987341772151889E-2</v>
      </c>
      <c r="D38" s="26">
        <f>+F37*(1+L38)</f>
        <v>38.755349696701877</v>
      </c>
      <c r="E38" s="26"/>
      <c r="F38">
        <v>38.658000000000001</v>
      </c>
      <c r="G38" s="25">
        <f si="7" t="shared"/>
        <v>-1.3803763206221564E-4</v>
      </c>
      <c r="H38" s="25"/>
      <c r="I38" s="25">
        <f si="6" t="shared"/>
        <v>2.379843758083755E-3</v>
      </c>
      <c r="J38">
        <v>3236.09</v>
      </c>
      <c r="K38">
        <v>3181.85</v>
      </c>
      <c r="L38" s="25">
        <f si="8" t="shared"/>
        <v>-1.676096771103408E-2</v>
      </c>
      <c r="M38">
        <f si="5" t="shared"/>
        <v>4</v>
      </c>
    </row>
    <row r="39" spans="1:13">
      <c r="A39" s="1">
        <v>42454</v>
      </c>
      <c r="B39">
        <v>38.75</v>
      </c>
      <c r="C39" s="25">
        <f si="1" t="shared"/>
        <v>0</v>
      </c>
      <c r="D39" s="26">
        <f>+F38*(1+L39)</f>
        <v>38.852028084290595</v>
      </c>
      <c r="E39" s="26"/>
      <c r="G39" s="25">
        <f si="7" t="shared"/>
        <v>-2.6260684273480273E-3</v>
      </c>
      <c r="H39" s="25"/>
      <c r="J39">
        <v>3181.85</v>
      </c>
      <c r="K39">
        <v>3197.82</v>
      </c>
      <c r="L39" s="25">
        <f si="8" t="shared"/>
        <v>5.0190926662163626E-3</v>
      </c>
      <c r="M39">
        <f si="5" t="shared"/>
        <v>5</v>
      </c>
    </row>
    <row r="40" spans="1:13">
      <c r="A40" s="1">
        <v>42457</v>
      </c>
      <c r="B40">
        <v>38.75</v>
      </c>
      <c r="C40" s="25">
        <f si="1" t="shared"/>
        <v>0</v>
      </c>
      <c r="J40">
        <v>3197.82</v>
      </c>
      <c r="K40">
        <v>3169.73</v>
      </c>
      <c r="L40" s="25">
        <f si="8" t="shared"/>
        <v>-8.7841091743751099E-3</v>
      </c>
      <c r="M40">
        <f si="5" t="shared"/>
        <v>1</v>
      </c>
    </row>
    <row r="41" spans="1:13">
      <c r="A41" s="1">
        <v>42458</v>
      </c>
      <c r="B41">
        <v>38.5</v>
      </c>
      <c r="C41" s="25">
        <f si="1" t="shared"/>
        <v>-6.4516129032258229E-3</v>
      </c>
      <c r="F41">
        <v>38.087000000000003</v>
      </c>
      <c r="I41" s="25">
        <f>+B41/F41-1</f>
        <v>1.0843594927403055E-2</v>
      </c>
      <c r="J41">
        <v>3169.73</v>
      </c>
      <c r="K41">
        <v>3135.41</v>
      </c>
      <c r="L41" s="25">
        <f si="8" t="shared"/>
        <v>-1.0827420632041229E-2</v>
      </c>
      <c r="M41">
        <f si="5" t="shared"/>
        <v>2</v>
      </c>
    </row>
    <row r="42" spans="1:13">
      <c r="A42" s="1">
        <v>42459</v>
      </c>
      <c r="B42">
        <v>39.85</v>
      </c>
      <c r="C42" s="25">
        <f si="1" t="shared"/>
        <v>3.5064935064935021E-2</v>
      </c>
      <c r="D42" s="26">
        <f ref="D42:D55" si="9" t="shared">+F41*(1+L42)</f>
        <v>39.069358189200145</v>
      </c>
      <c r="E42" s="26"/>
      <c r="F42">
        <v>39.204000000000001</v>
      </c>
      <c r="G42" s="25">
        <f ref="G42:G51" si="10" t="shared">+B42/D42-1</f>
        <v>1.9980922313068472E-2</v>
      </c>
      <c r="H42" s="25"/>
      <c r="I42" s="25">
        <f ref="I42:I55" si="11" t="shared">+B42/F42-1</f>
        <v>1.6477910417304287E-2</v>
      </c>
      <c r="J42">
        <v>3135.41</v>
      </c>
      <c r="K42">
        <v>3216.28</v>
      </c>
      <c r="L42" s="25">
        <f si="8" t="shared"/>
        <v>2.5792480090323311E-2</v>
      </c>
      <c r="M42">
        <f si="5" t="shared"/>
        <v>3</v>
      </c>
    </row>
    <row r="43" spans="1:13">
      <c r="A43" s="1">
        <v>42460</v>
      </c>
      <c r="B43">
        <v>39.5</v>
      </c>
      <c r="C43" s="25">
        <f si="1" t="shared"/>
        <v>-8.7829360100376563E-3</v>
      </c>
      <c r="D43" s="26">
        <f si="9" t="shared"/>
        <v>39.226062519432389</v>
      </c>
      <c r="E43" s="26"/>
      <c r="F43">
        <v>39.334000000000003</v>
      </c>
      <c r="G43" s="25">
        <f si="10" t="shared"/>
        <v>6.9835579452284247E-3</v>
      </c>
      <c r="H43" s="25"/>
      <c r="I43" s="25">
        <f si="11" t="shared"/>
        <v>4.2202674530940065E-3</v>
      </c>
      <c r="J43">
        <v>3216.28</v>
      </c>
      <c r="K43">
        <v>3218.09</v>
      </c>
      <c r="L43" s="25">
        <f si="8" t="shared"/>
        <v>5.6276194858662087E-4</v>
      </c>
      <c r="M43">
        <f si="5" t="shared"/>
        <v>4</v>
      </c>
    </row>
    <row r="44" spans="1:13">
      <c r="A44" s="1">
        <v>42461</v>
      </c>
      <c r="B44">
        <v>39.35</v>
      </c>
      <c r="C44" s="25">
        <f si="1" t="shared"/>
        <v>-3.797468354430289E-3</v>
      </c>
      <c r="D44" s="26">
        <f si="9" t="shared"/>
        <v>39.38056878458962</v>
      </c>
      <c r="E44" s="26"/>
      <c r="F44">
        <v>39.393999999999998</v>
      </c>
      <c r="G44" s="25">
        <f si="10" t="shared"/>
        <v>-7.7624030157685819E-4</v>
      </c>
      <c r="H44" s="25"/>
      <c r="I44" s="25">
        <f si="11" t="shared"/>
        <v>-1.1169213585824345E-3</v>
      </c>
      <c r="J44">
        <v>3218.09</v>
      </c>
      <c r="K44">
        <v>3221.9</v>
      </c>
      <c r="L44" s="25">
        <f si="8" t="shared"/>
        <v>1.1839320839379663E-3</v>
      </c>
      <c r="M44">
        <f si="5" t="shared"/>
        <v>5</v>
      </c>
    </row>
    <row r="45" spans="1:13">
      <c r="A45" s="1">
        <v>42465</v>
      </c>
      <c r="B45">
        <v>39.75</v>
      </c>
      <c r="C45" s="25">
        <f si="1" t="shared"/>
        <v>1.0165184243964287E-2</v>
      </c>
      <c r="D45" s="26">
        <f si="9" t="shared"/>
        <v>39.914745665601039</v>
      </c>
      <c r="E45" s="26"/>
      <c r="F45">
        <v>39.878</v>
      </c>
      <c r="G45" s="25">
        <f si="10" t="shared"/>
        <v>-4.1274386909853078E-3</v>
      </c>
      <c r="H45" s="25"/>
      <c r="I45" s="25">
        <f si="11" t="shared"/>
        <v>-3.2097898590701668E-3</v>
      </c>
      <c r="J45">
        <v>3221.9</v>
      </c>
      <c r="K45">
        <v>3264.49</v>
      </c>
      <c r="L45" s="25">
        <f si="8" t="shared"/>
        <v>1.3218908097706317E-2</v>
      </c>
      <c r="M45">
        <f si="5" t="shared"/>
        <v>2</v>
      </c>
    </row>
    <row r="46" spans="1:13">
      <c r="A46" s="1">
        <v>42466</v>
      </c>
      <c r="B46">
        <v>39.85</v>
      </c>
      <c r="C46" s="25">
        <f si="1" t="shared"/>
        <v>2.515723270440251E-3</v>
      </c>
      <c r="D46" s="26">
        <f si="9" t="shared"/>
        <v>39.792978793012082</v>
      </c>
      <c r="E46" s="26"/>
      <c r="F46">
        <v>39.743000000000002</v>
      </c>
      <c r="G46" s="25">
        <f si="10" t="shared"/>
        <v>1.4329464321964913E-3</v>
      </c>
      <c r="H46" s="25"/>
      <c r="I46" s="25">
        <f si="11" t="shared"/>
        <v>2.6922980147447984E-3</v>
      </c>
      <c r="J46">
        <v>3264.49</v>
      </c>
      <c r="K46">
        <v>3257.53</v>
      </c>
      <c r="L46" s="25">
        <f si="8" t="shared"/>
        <v>-2.1320328749665496E-3</v>
      </c>
      <c r="M46">
        <f si="5" t="shared"/>
        <v>3</v>
      </c>
    </row>
    <row r="47" spans="1:13">
      <c r="A47" s="1">
        <v>42467</v>
      </c>
      <c r="B47">
        <v>39.200000000000003</v>
      </c>
      <c r="C47" s="25">
        <f si="1" t="shared"/>
        <v>-1.6311166875784155E-2</v>
      </c>
      <c r="D47" s="26">
        <f si="9" t="shared"/>
        <v>39.154455206859183</v>
      </c>
      <c r="E47" s="26"/>
      <c r="F47">
        <v>39.192999999999998</v>
      </c>
      <c r="G47" s="25">
        <f si="10" t="shared"/>
        <v>1.1632084497203987E-3</v>
      </c>
      <c r="H47" s="25"/>
      <c r="I47" s="25">
        <f si="11" t="shared"/>
        <v>1.7860332202190854E-4</v>
      </c>
      <c r="J47">
        <v>3257.53</v>
      </c>
      <c r="K47">
        <v>3209.29</v>
      </c>
      <c r="L47" s="25">
        <f si="8" t="shared"/>
        <v>-1.4808766151040875E-2</v>
      </c>
      <c r="M47">
        <f si="5" t="shared"/>
        <v>4</v>
      </c>
    </row>
    <row r="48" spans="1:13">
      <c r="A48" s="1">
        <v>42468</v>
      </c>
      <c r="B48">
        <v>39.25</v>
      </c>
      <c r="C48" s="25">
        <f si="1" t="shared"/>
        <v>1.2755102040815647E-3</v>
      </c>
      <c r="D48" s="26">
        <f si="9" t="shared"/>
        <v>38.905276833816828</v>
      </c>
      <c r="E48" s="26"/>
      <c r="F48">
        <v>38.856000000000002</v>
      </c>
      <c r="G48" s="25">
        <f si="10" t="shared"/>
        <v>8.8605761027136243E-3</v>
      </c>
      <c r="H48" s="25"/>
      <c r="I48" s="25">
        <f si="11" t="shared"/>
        <v>1.0140004117768164E-2</v>
      </c>
      <c r="J48">
        <v>3209.29</v>
      </c>
      <c r="K48">
        <v>3185.73</v>
      </c>
      <c r="L48" s="25">
        <f si="8" t="shared"/>
        <v>-7.3411876147060351E-3</v>
      </c>
      <c r="M48">
        <f si="5" t="shared"/>
        <v>5</v>
      </c>
    </row>
    <row r="49" spans="1:13">
      <c r="A49" s="1">
        <v>42471</v>
      </c>
      <c r="B49">
        <v>39.85</v>
      </c>
      <c r="C49" s="25">
        <f si="1" t="shared"/>
        <v>1.5286624203821653E-2</v>
      </c>
      <c r="D49" s="26">
        <f si="9" t="shared"/>
        <v>39.397176031867104</v>
      </c>
      <c r="E49" s="26"/>
      <c r="F49">
        <v>39.469000000000001</v>
      </c>
      <c r="G49" s="25">
        <f si="10" t="shared"/>
        <v>1.1493817926610417E-2</v>
      </c>
      <c r="H49" s="25"/>
      <c r="I49" s="25">
        <f si="11" t="shared"/>
        <v>9.6531455066000138E-3</v>
      </c>
      <c r="J49">
        <v>3185.73</v>
      </c>
      <c r="K49">
        <v>3230.1</v>
      </c>
      <c r="L49" s="25">
        <f si="8" t="shared"/>
        <v>1.3927733988756019E-2</v>
      </c>
      <c r="M49">
        <f si="5" t="shared"/>
        <v>1</v>
      </c>
    </row>
    <row r="50" spans="1:13">
      <c r="A50" s="1">
        <v>42472</v>
      </c>
      <c r="B50">
        <v>39.65</v>
      </c>
      <c r="C50" s="25">
        <f si="1" t="shared"/>
        <v>-5.0188205771644068E-3</v>
      </c>
      <c r="D50" s="26">
        <f si="9" t="shared"/>
        <v>39.326647178105937</v>
      </c>
      <c r="E50" s="26"/>
      <c r="F50">
        <v>39.32</v>
      </c>
      <c r="G50" s="25">
        <f si="10" t="shared"/>
        <v>8.2222321274842969E-3</v>
      </c>
      <c r="H50" s="25"/>
      <c r="I50" s="25">
        <f si="11" t="shared"/>
        <v>8.3926754832146511E-3</v>
      </c>
      <c r="J50">
        <v>3230.1</v>
      </c>
      <c r="K50">
        <v>3218.45</v>
      </c>
      <c r="L50" s="25">
        <f si="8" t="shared"/>
        <v>-3.606699482988196E-3</v>
      </c>
      <c r="M50">
        <f si="5" t="shared"/>
        <v>2</v>
      </c>
    </row>
    <row r="51" spans="1:13">
      <c r="A51" s="1">
        <v>42473</v>
      </c>
      <c r="B51">
        <v>40.799999999999997</v>
      </c>
      <c r="C51" s="25">
        <f si="1" t="shared"/>
        <v>2.9003783102143688E-2</v>
      </c>
      <c r="D51" s="26">
        <f si="9" t="shared"/>
        <v>39.844478429057467</v>
      </c>
      <c r="E51" s="26"/>
      <c r="G51" s="25">
        <f si="10" t="shared"/>
        <v>2.3981279429816649E-2</v>
      </c>
      <c r="H51" s="25"/>
      <c r="J51">
        <v>3218.45</v>
      </c>
      <c r="K51">
        <v>3261.38</v>
      </c>
      <c r="L51" s="25">
        <f si="8" t="shared"/>
        <v>1.3338718948562311E-2</v>
      </c>
      <c r="M51">
        <f si="5" t="shared"/>
        <v>3</v>
      </c>
    </row>
    <row r="52" spans="1:13">
      <c r="A52" s="1">
        <v>42474</v>
      </c>
      <c r="B52">
        <v>40.25</v>
      </c>
      <c r="C52" s="25">
        <f si="1" t="shared"/>
        <v>-1.3480392156862697E-2</v>
      </c>
      <c r="D52" s="26"/>
      <c r="E52" s="26"/>
      <c r="F52">
        <v>39.905000000000001</v>
      </c>
      <c r="I52" s="25">
        <f si="11" t="shared"/>
        <v>8.6455331412103043E-3</v>
      </c>
      <c r="J52">
        <v>3261.38</v>
      </c>
      <c r="K52">
        <v>3275.83</v>
      </c>
      <c r="L52" s="25">
        <f si="8" t="shared"/>
        <v>4.4306397905180539E-3</v>
      </c>
      <c r="M52">
        <f si="5" t="shared"/>
        <v>4</v>
      </c>
    </row>
    <row r="53" spans="1:13">
      <c r="A53" s="1">
        <v>42475</v>
      </c>
      <c r="B53">
        <v>40.25</v>
      </c>
      <c r="C53" s="25">
        <f si="1" t="shared"/>
        <v>0</v>
      </c>
      <c r="D53" s="26">
        <f si="9" t="shared"/>
        <v>39.860902443044971</v>
      </c>
      <c r="E53" s="26"/>
      <c r="F53">
        <v>39.902000000000001</v>
      </c>
      <c r="I53" s="25">
        <f si="11" t="shared"/>
        <v>8.7213673500075028E-3</v>
      </c>
      <c r="J53">
        <v>3275.83</v>
      </c>
      <c r="K53">
        <v>3272.21</v>
      </c>
      <c r="L53" s="25">
        <f si="8" t="shared"/>
        <v>-1.1050634495685108E-3</v>
      </c>
      <c r="M53">
        <f si="5" t="shared"/>
        <v>5</v>
      </c>
    </row>
    <row r="54" spans="1:13">
      <c r="A54" s="1">
        <v>42478</v>
      </c>
      <c r="B54">
        <v>39.65</v>
      </c>
      <c r="C54" s="25">
        <f si="1" t="shared"/>
        <v>-1.4906832298136719E-2</v>
      </c>
      <c r="D54" s="26">
        <f si="9" t="shared"/>
        <v>39.368381583089104</v>
      </c>
      <c r="E54" s="26"/>
      <c r="F54">
        <v>39.365000000000002</v>
      </c>
      <c r="G54" s="25">
        <f>+B54/D54-1</f>
        <v>7.153416157494874E-3</v>
      </c>
      <c r="H54" s="25"/>
      <c r="I54" s="25">
        <f si="11" t="shared"/>
        <v>7.2399339514797045E-3</v>
      </c>
      <c r="J54">
        <v>3272.21</v>
      </c>
      <c r="K54">
        <v>3228.45</v>
      </c>
      <c r="L54" s="25">
        <f si="8" t="shared"/>
        <v>-1.3373224823590268E-2</v>
      </c>
      <c r="M54">
        <f si="5" t="shared"/>
        <v>1</v>
      </c>
    </row>
    <row r="55" spans="1:13">
      <c r="A55" s="1">
        <v>42479</v>
      </c>
      <c r="B55">
        <v>39.9</v>
      </c>
      <c r="C55" s="25">
        <f si="1" t="shared"/>
        <v>6.3051702395964249E-3</v>
      </c>
      <c r="D55" s="26">
        <f si="9" t="shared"/>
        <v>39.485102603416507</v>
      </c>
      <c r="E55" s="26"/>
      <c r="F55">
        <v>39.540999999999997</v>
      </c>
      <c r="G55" s="25">
        <f>+B55/D55-1</f>
        <v>1.050769452850786E-2</v>
      </c>
      <c r="H55" s="25"/>
      <c r="I55" s="25">
        <f si="11" t="shared"/>
        <v>9.0791836321792996E-3</v>
      </c>
      <c r="J55">
        <v>3228.45</v>
      </c>
      <c r="K55">
        <v>3238.3</v>
      </c>
      <c r="L55" s="25">
        <f si="8" t="shared"/>
        <v>3.0509997057412974E-3</v>
      </c>
      <c r="M55">
        <f si="5" t="shared"/>
        <v>2</v>
      </c>
    </row>
    <row r="56" spans="1:13">
      <c r="A56" s="1">
        <v>42480</v>
      </c>
      <c r="M56">
        <f si="5" t="shared"/>
        <v>3</v>
      </c>
    </row>
    <row r="57" spans="1:13">
      <c r="A57" s="1">
        <v>42481</v>
      </c>
      <c r="B57">
        <v>39</v>
      </c>
      <c r="M57">
        <f si="5" t="shared"/>
        <v>4</v>
      </c>
    </row>
    <row r="58" spans="1:13">
      <c r="A58" s="1">
        <v>42482</v>
      </c>
      <c r="B58">
        <v>38.65</v>
      </c>
      <c r="C58" s="25">
        <f ref="C58:C88" si="12" t="shared">B58/B57-1</f>
        <v>-8.9743589743590535E-3</v>
      </c>
      <c r="F58">
        <v>38.597000000000001</v>
      </c>
      <c r="I58" s="25">
        <f ref="I58:I66" si="13" t="shared">+B58/F58-1</f>
        <v>1.3731637173872713E-3</v>
      </c>
      <c r="J58">
        <v>3181.02</v>
      </c>
      <c r="K58">
        <v>3160.6</v>
      </c>
      <c r="L58" s="25">
        <f ref="L58:L69" si="14" t="shared">+K58/J58-1</f>
        <v>-6.419324619147293E-3</v>
      </c>
      <c r="M58">
        <f si="5" t="shared"/>
        <v>5</v>
      </c>
    </row>
    <row r="59" spans="1:13">
      <c r="A59" s="1">
        <v>42485</v>
      </c>
      <c r="B59">
        <v>38.35</v>
      </c>
      <c r="C59" s="25">
        <f si="12" t="shared"/>
        <v>-7.7619663648123005E-3</v>
      </c>
      <c r="D59" s="26">
        <f ref="D59:D72" si="15" t="shared">+F58*(1+L59)</f>
        <v>38.440540461116889</v>
      </c>
      <c r="E59" s="26"/>
      <c r="F59">
        <v>38.405000000000001</v>
      </c>
      <c r="G59" s="25">
        <f>+B59/D59-1</f>
        <v>-2.3553378810703407E-3</v>
      </c>
      <c r="H59" s="25"/>
      <c r="I59" s="25">
        <f si="13" t="shared"/>
        <v>-1.4321051946361019E-3</v>
      </c>
      <c r="J59">
        <f>+K59+12.87</f>
        <v>3174.9</v>
      </c>
      <c r="K59">
        <v>3162.03</v>
      </c>
      <c r="L59" s="25">
        <f si="14" t="shared"/>
        <v>-4.0536709817631245E-3</v>
      </c>
      <c r="M59">
        <f si="5" t="shared"/>
        <v>1</v>
      </c>
    </row>
    <row r="60" spans="1:13">
      <c r="A60" s="1">
        <v>42486</v>
      </c>
      <c r="B60">
        <v>38.65</v>
      </c>
      <c r="C60" s="25">
        <f si="12" t="shared"/>
        <v>7.8226857887873091E-3</v>
      </c>
      <c r="D60" s="26">
        <f si="15" t="shared"/>
        <v>38.613055473856981</v>
      </c>
      <c r="E60" s="26"/>
      <c r="F60">
        <v>38.648000000000003</v>
      </c>
      <c r="G60" s="25">
        <f>+B60/D60-1</f>
        <v>9.567884667409654E-4</v>
      </c>
      <c r="H60" s="25"/>
      <c r="I60" s="25">
        <f si="13" t="shared"/>
        <v>5.174912026473244E-5</v>
      </c>
      <c r="J60">
        <v>3162.03</v>
      </c>
      <c r="K60">
        <v>3179.16</v>
      </c>
      <c r="L60" s="25">
        <f si="14" t="shared"/>
        <v>5.4174059069647118E-3</v>
      </c>
      <c r="M60">
        <f si="5" t="shared"/>
        <v>2</v>
      </c>
    </row>
    <row r="61" spans="1:13">
      <c r="A61" s="1">
        <v>42487</v>
      </c>
      <c r="B61">
        <v>38.65</v>
      </c>
      <c r="C61" s="25">
        <f si="12" t="shared"/>
        <v>0</v>
      </c>
      <c r="D61" s="26">
        <f si="15" t="shared"/>
        <v>38.487045685023723</v>
      </c>
      <c r="E61" s="26"/>
      <c r="F61">
        <v>38.515999999999998</v>
      </c>
      <c r="G61" s="25">
        <f>+B61/D61-1</f>
        <v>4.234004249374923E-3</v>
      </c>
      <c r="H61" s="25"/>
      <c r="I61" s="25">
        <f si="13" t="shared"/>
        <v>3.4790736317373838E-3</v>
      </c>
      <c r="J61">
        <v>3179.16</v>
      </c>
      <c r="K61">
        <v>3165.92</v>
      </c>
      <c r="L61" s="25">
        <f si="14" t="shared"/>
        <v>-4.1646221014355334E-3</v>
      </c>
      <c r="M61">
        <f si="5" t="shared"/>
        <v>3</v>
      </c>
    </row>
    <row r="62" spans="1:13">
      <c r="A62" s="1">
        <v>42488</v>
      </c>
      <c r="B62">
        <v>38.450000000000003</v>
      </c>
      <c r="C62" s="25">
        <f si="12" t="shared"/>
        <v>-5.1746442432081263E-3</v>
      </c>
      <c r="D62" s="26">
        <f si="15" t="shared"/>
        <v>38.451034542881686</v>
      </c>
      <c r="E62" s="26"/>
      <c r="F62">
        <v>38.488999999999997</v>
      </c>
      <c r="G62" s="25">
        <f>+B62/D62-1</f>
        <v>-2.6905462856441353E-5</v>
      </c>
      <c r="H62" s="25"/>
      <c r="I62" s="25">
        <f si="13" t="shared"/>
        <v>-1.0132765205641547E-3</v>
      </c>
      <c r="J62">
        <v>3165.92</v>
      </c>
      <c r="K62">
        <v>3160.58</v>
      </c>
      <c r="L62" s="25">
        <f si="14" t="shared"/>
        <v>-1.686713498761816E-3</v>
      </c>
      <c r="M62">
        <f si="5" t="shared"/>
        <v>4</v>
      </c>
    </row>
    <row r="63" spans="1:13">
      <c r="A63" s="1">
        <v>42489</v>
      </c>
      <c r="B63">
        <v>38.35</v>
      </c>
      <c r="C63" s="25">
        <f si="12" t="shared"/>
        <v>-2.6007802340702879E-3</v>
      </c>
      <c r="D63" s="26">
        <f si="15" t="shared"/>
        <v>38.442358918299803</v>
      </c>
      <c r="E63" s="26"/>
      <c r="F63">
        <v>38.536999999999999</v>
      </c>
      <c r="G63" s="25">
        <f ref="G63:G75" si="16" t="shared">+B63/D63-1</f>
        <v>-2.4025299408938494E-3</v>
      </c>
      <c r="H63" s="25"/>
      <c r="I63" s="25">
        <f si="13" t="shared"/>
        <v>-4.852479435347834E-3</v>
      </c>
      <c r="J63">
        <v>3160.58</v>
      </c>
      <c r="K63">
        <v>3156.75</v>
      </c>
      <c r="L63" s="25">
        <f si="14" t="shared"/>
        <v>-1.2118028969365646E-3</v>
      </c>
      <c r="M63">
        <f si="5" t="shared"/>
        <v>5</v>
      </c>
    </row>
    <row r="64" spans="1:13">
      <c r="A64" s="1">
        <v>42493</v>
      </c>
      <c r="B64">
        <v>38.9</v>
      </c>
      <c r="C64" s="25">
        <f si="12" t="shared"/>
        <v>1.4341590612777066E-2</v>
      </c>
      <c r="D64" s="26">
        <f si="15" t="shared"/>
        <v>39.230281454027086</v>
      </c>
      <c r="E64" s="26"/>
      <c r="F64">
        <v>39.229999999999997</v>
      </c>
      <c r="G64" s="25">
        <f si="16" t="shared"/>
        <v>-8.4190437026084863E-3</v>
      </c>
      <c r="H64" s="25"/>
      <c r="I64" s="25">
        <f si="13" t="shared"/>
        <v>-8.4119296456792725E-3</v>
      </c>
      <c r="J64">
        <f>+K64-56.79</f>
        <v>3156.75</v>
      </c>
      <c r="K64">
        <v>3213.54</v>
      </c>
      <c r="L64" s="25">
        <f si="14" t="shared"/>
        <v>1.7990021382751298E-2</v>
      </c>
      <c r="M64">
        <f si="5" t="shared"/>
        <v>2</v>
      </c>
    </row>
    <row r="65" spans="1:13">
      <c r="A65" s="1">
        <v>42494</v>
      </c>
      <c r="B65">
        <v>38.9</v>
      </c>
      <c r="C65" s="25">
        <f si="12" t="shared"/>
        <v>0</v>
      </c>
      <c r="D65" s="26">
        <f si="15" t="shared"/>
        <v>39.180192497992863</v>
      </c>
      <c r="E65" s="26"/>
      <c r="F65">
        <v>39.034999999999997</v>
      </c>
      <c r="G65" s="25">
        <f si="16" t="shared"/>
        <v>-7.1513813518711E-3</v>
      </c>
      <c r="H65" s="25"/>
      <c r="I65" s="25">
        <f si="13" t="shared"/>
        <v>-3.4584347380555158E-3</v>
      </c>
      <c r="J65">
        <v>3213.54</v>
      </c>
      <c r="K65">
        <v>3209.46</v>
      </c>
      <c r="L65" s="25">
        <f si="14" t="shared"/>
        <v>-1.269627887003133E-3</v>
      </c>
      <c r="M65">
        <f si="5" t="shared"/>
        <v>3</v>
      </c>
    </row>
    <row r="66" spans="1:13">
      <c r="A66" s="1">
        <v>42495</v>
      </c>
      <c r="B66">
        <v>39.049999999999997</v>
      </c>
      <c r="C66" s="25">
        <f si="12" t="shared"/>
        <v>3.85604113110527E-3</v>
      </c>
      <c r="D66" s="26">
        <f si="15" t="shared"/>
        <v>39.089244670443001</v>
      </c>
      <c r="E66" s="26"/>
      <c r="F66">
        <v>39.070999999999998</v>
      </c>
      <c r="G66" s="25">
        <f si="16" t="shared"/>
        <v>-1.0039761774337519E-3</v>
      </c>
      <c r="H66" s="25"/>
      <c r="I66" s="25">
        <f si="13" t="shared"/>
        <v>-5.3748304368972377E-4</v>
      </c>
      <c r="J66">
        <v>3209.46</v>
      </c>
      <c r="K66">
        <v>3213.92</v>
      </c>
      <c r="L66" s="25">
        <f si="14" t="shared"/>
        <v>1.3896418712182612E-3</v>
      </c>
      <c r="M66">
        <f si="5" t="shared"/>
        <v>4</v>
      </c>
    </row>
    <row r="67" spans="1:13">
      <c r="A67" s="1">
        <v>42496</v>
      </c>
      <c r="B67">
        <v>37.799999999999997</v>
      </c>
      <c r="C67" s="25">
        <f si="12" t="shared"/>
        <v>-3.201024327784896E-2</v>
      </c>
      <c r="D67" s="26">
        <f si="15" t="shared"/>
        <v>38.055055773012391</v>
      </c>
      <c r="E67" s="26"/>
      <c r="F67">
        <v>38.042000000000002</v>
      </c>
      <c r="G67" s="25">
        <f si="16" t="shared"/>
        <v>-6.7022835161175687E-3</v>
      </c>
      <c r="H67" s="25"/>
      <c r="I67" s="25">
        <f ref="I67:I74" si="17" t="shared">+B67/F67-1</f>
        <v>-6.3613900425846248E-3</v>
      </c>
      <c r="J67">
        <v>3213.92</v>
      </c>
      <c r="K67">
        <v>3130.35</v>
      </c>
      <c r="L67" s="25">
        <f si="14" t="shared"/>
        <v>-2.6002514063822368E-2</v>
      </c>
      <c r="M67">
        <f ref="M67:M98" si="18" t="shared">WEEKDAY(A67,2)</f>
        <v>5</v>
      </c>
    </row>
    <row r="68" spans="1:13">
      <c r="A68" s="1">
        <v>42499</v>
      </c>
      <c r="B68">
        <v>36.950000000000003</v>
      </c>
      <c r="C68" s="25">
        <f si="12" t="shared"/>
        <v>-2.2486772486772333E-2</v>
      </c>
      <c r="D68" s="26">
        <f si="15" t="shared"/>
        <v>37.255359956554379</v>
      </c>
      <c r="E68" s="26"/>
      <c r="F68">
        <v>37.256</v>
      </c>
      <c r="G68" s="25">
        <f si="16" t="shared"/>
        <v>-8.196403333922242E-3</v>
      </c>
      <c r="H68" s="25"/>
      <c r="I68" s="25">
        <f si="17" t="shared"/>
        <v>-8.2134421301266469E-3</v>
      </c>
      <c r="J68">
        <v>3130.35</v>
      </c>
      <c r="K68">
        <v>3065.62</v>
      </c>
      <c r="L68" s="25">
        <f si="14" t="shared"/>
        <v>-2.0678198923443025E-2</v>
      </c>
      <c r="M68">
        <f si="18" t="shared"/>
        <v>1</v>
      </c>
    </row>
    <row r="69" spans="1:13">
      <c r="A69" s="1">
        <v>42500</v>
      </c>
      <c r="B69">
        <v>37.200000000000003</v>
      </c>
      <c r="C69" s="25">
        <f si="12" t="shared"/>
        <v>6.7658998646820123E-3</v>
      </c>
      <c r="D69" s="26">
        <f si="15" t="shared"/>
        <v>37.298413423712006</v>
      </c>
      <c r="E69" s="26"/>
      <c r="F69">
        <v>37.164999999999999</v>
      </c>
      <c r="G69" s="25">
        <f si="16" t="shared"/>
        <v>-2.6385418219810886E-3</v>
      </c>
      <c r="H69" s="25"/>
      <c r="I69" s="25">
        <f si="17" t="shared"/>
        <v>9.417462666487797E-4</v>
      </c>
      <c r="J69">
        <v>3065.62</v>
      </c>
      <c r="K69">
        <v>3069.11</v>
      </c>
      <c r="L69" s="25">
        <f si="14" t="shared"/>
        <v>1.1384320300624751E-3</v>
      </c>
      <c r="M69">
        <f si="18" t="shared"/>
        <v>2</v>
      </c>
    </row>
    <row r="70" spans="1:13">
      <c r="A70" s="1">
        <v>42501</v>
      </c>
      <c r="B70">
        <v>36.9</v>
      </c>
      <c r="C70" s="25">
        <f si="12" t="shared"/>
        <v>-8.0645161290323619E-3</v>
      </c>
      <c r="D70" s="26">
        <f si="15" t="shared"/>
        <v>37.330898420063143</v>
      </c>
      <c r="E70" s="26"/>
      <c r="F70">
        <v>37.366999999999997</v>
      </c>
      <c r="G70" s="25">
        <f si="16" t="shared"/>
        <v>-1.1542674789513319E-2</v>
      </c>
      <c r="H70" s="25"/>
      <c r="I70" s="25">
        <f si="17" t="shared"/>
        <v>-1.249765836165595E-2</v>
      </c>
      <c r="J70">
        <v>3069.11</v>
      </c>
      <c r="K70">
        <v>3082.81</v>
      </c>
      <c r="L70" s="25">
        <f ref="L70:L80" si="19" t="shared">+K70/J70-1</f>
        <v>4.4638347924967903E-3</v>
      </c>
      <c r="M70">
        <f si="18" t="shared"/>
        <v>3</v>
      </c>
    </row>
    <row r="71" spans="1:13">
      <c r="A71" s="1">
        <v>42502</v>
      </c>
      <c r="B71">
        <v>37</v>
      </c>
      <c r="C71" s="25">
        <f si="12" t="shared"/>
        <v>2.7100271002711285E-3</v>
      </c>
      <c r="D71">
        <v>37.366999999999997</v>
      </c>
      <c r="F71">
        <v>37.450000000000003</v>
      </c>
      <c r="G71" s="25">
        <f si="16" t="shared"/>
        <v>-9.8215002542350049E-3</v>
      </c>
      <c r="H71" s="25"/>
      <c r="I71" s="25">
        <f si="17" t="shared"/>
        <v>-1.2016021361815787E-2</v>
      </c>
      <c r="J71">
        <v>3082.81</v>
      </c>
      <c r="K71">
        <v>3090.14</v>
      </c>
      <c r="L71" s="25">
        <f si="19" t="shared"/>
        <v>2.3777008638221631E-3</v>
      </c>
      <c r="M71">
        <f si="18" t="shared"/>
        <v>4</v>
      </c>
    </row>
    <row r="72" spans="1:13">
      <c r="A72" s="1">
        <v>42503</v>
      </c>
      <c r="B72">
        <v>36.9</v>
      </c>
      <c r="C72" s="25">
        <f si="12" t="shared"/>
        <v>-2.7027027027027861E-3</v>
      </c>
      <c r="D72" s="26">
        <f si="15" t="shared"/>
        <v>37.265788281437096</v>
      </c>
      <c r="E72" s="26"/>
      <c r="F72">
        <v>37.216000000000001</v>
      </c>
      <c r="G72" s="25">
        <f si="16" t="shared"/>
        <v>-9.8156593032356909E-3</v>
      </c>
      <c r="H72" s="25"/>
      <c r="I72" s="25">
        <f si="17" t="shared"/>
        <v>-8.4909716251075906E-3</v>
      </c>
      <c r="J72">
        <v>3090.14</v>
      </c>
      <c r="K72">
        <v>3074.94</v>
      </c>
      <c r="L72" s="25">
        <f si="19" t="shared"/>
        <v>-4.918870989663815E-3</v>
      </c>
      <c r="M72">
        <f si="18" t="shared"/>
        <v>5</v>
      </c>
    </row>
    <row r="73" spans="1:13">
      <c r="A73" s="1">
        <v>42506</v>
      </c>
      <c r="B73">
        <v>37.049999999999997</v>
      </c>
      <c r="C73" s="25">
        <f si="12" t="shared"/>
        <v>4.0650406504063596E-3</v>
      </c>
      <c r="D73" s="26">
        <f>+F72*(1+L73)</f>
        <v>37.462538117816933</v>
      </c>
      <c r="E73" s="26"/>
      <c r="F73">
        <v>37.433</v>
      </c>
      <c r="G73" s="25">
        <f si="16" t="shared"/>
        <v>-1.1012017298975718E-2</v>
      </c>
      <c r="H73" s="25"/>
      <c r="I73" s="25">
        <f si="17" t="shared"/>
        <v>-1.0231613816685914E-2</v>
      </c>
      <c r="J73">
        <v>3074.94</v>
      </c>
      <c r="K73">
        <v>3095.31</v>
      </c>
      <c r="L73" s="25">
        <f si="19" t="shared"/>
        <v>6.6245195028196147E-3</v>
      </c>
      <c r="M73">
        <f si="18" t="shared"/>
        <v>1</v>
      </c>
    </row>
    <row r="74" spans="1:13">
      <c r="A74" s="1">
        <v>42507</v>
      </c>
      <c r="B74">
        <v>37.200000000000003</v>
      </c>
      <c r="C74" s="25">
        <f si="12" t="shared"/>
        <v>4.0485829959515662E-3</v>
      </c>
      <c r="D74" s="26">
        <f>+F73*(1+L74)</f>
        <v>37.320651779627887</v>
      </c>
      <c r="E74" s="26"/>
      <c r="F74">
        <v>37.395000000000003</v>
      </c>
      <c r="G74" s="25">
        <f si="16" t="shared"/>
        <v>-3.2328422434932946E-3</v>
      </c>
      <c r="H74" s="25"/>
      <c r="I74" s="25">
        <f si="17" t="shared"/>
        <v>-5.2146008824709433E-3</v>
      </c>
      <c r="J74">
        <v>3095.31</v>
      </c>
      <c r="K74">
        <v>3086.02</v>
      </c>
      <c r="L74" s="25">
        <f si="19" t="shared"/>
        <v>-3.0013148925309707E-3</v>
      </c>
      <c r="M74">
        <f si="18" t="shared"/>
        <v>2</v>
      </c>
    </row>
    <row r="75" spans="1:13">
      <c r="A75" s="1">
        <v>42508</v>
      </c>
      <c r="B75">
        <v>36.700000000000003</v>
      </c>
      <c r="C75" s="25">
        <f si="12" t="shared"/>
        <v>-1.3440860215053752E-2</v>
      </c>
      <c r="D75" s="26">
        <f>+F74*(1+L75)</f>
        <v>37.177126460619185</v>
      </c>
      <c r="E75" s="26"/>
      <c r="F75">
        <v>37.124000000000002</v>
      </c>
      <c r="G75" s="25">
        <f si="16" t="shared"/>
        <v>-1.2833871416194298E-2</v>
      </c>
      <c r="H75" s="25"/>
      <c r="I75" s="25">
        <f ref="I75:I108" si="20" t="shared">+B75/F75-1</f>
        <v>-1.1421183062169993E-2</v>
      </c>
      <c r="J75">
        <v>3086.02</v>
      </c>
      <c r="K75">
        <v>3068.04</v>
      </c>
      <c r="L75" s="25">
        <f si="19" t="shared"/>
        <v>-5.8262746190886894E-3</v>
      </c>
      <c r="M75">
        <f si="18" t="shared"/>
        <v>3</v>
      </c>
    </row>
    <row r="76" spans="1:13">
      <c r="A76" s="1">
        <v>42509</v>
      </c>
      <c r="B76">
        <v>36.5</v>
      </c>
      <c r="C76" s="25">
        <f si="12" t="shared"/>
        <v>-5.4495912806540314E-3</v>
      </c>
      <c r="D76" s="26">
        <f ref="D76:D88" si="21" t="shared">+F75*(1+L76)</f>
        <v>37.056964707109429</v>
      </c>
      <c r="E76" s="26"/>
      <c r="F76">
        <v>36.979999999999997</v>
      </c>
      <c r="G76" s="25">
        <f>+B76/D76-1</f>
        <v>-1.5029960265541487E-2</v>
      </c>
      <c r="H76" s="25"/>
      <c r="I76" s="25">
        <f si="20" t="shared"/>
        <v>-1.2979989183342311E-2</v>
      </c>
      <c r="J76">
        <v>3068.04</v>
      </c>
      <c r="K76">
        <v>3062.5</v>
      </c>
      <c r="L76" s="25">
        <f si="19" t="shared"/>
        <v>-1.8057130937014776E-3</v>
      </c>
      <c r="M76">
        <f si="18" t="shared"/>
        <v>4</v>
      </c>
    </row>
    <row r="77" spans="1:13">
      <c r="A77" s="1">
        <v>42510</v>
      </c>
      <c r="B77">
        <v>36.9</v>
      </c>
      <c r="C77" s="25">
        <f si="12" t="shared"/>
        <v>1.0958904109588996E-2</v>
      </c>
      <c r="D77" s="26">
        <f si="21" t="shared"/>
        <v>37.169820604081629</v>
      </c>
      <c r="E77" s="26"/>
      <c r="F77">
        <v>37.207000000000001</v>
      </c>
      <c r="G77" s="25">
        <f>+B77/D77-1</f>
        <v>-7.2591311902108213E-3</v>
      </c>
      <c r="H77" s="25"/>
      <c r="I77" s="25">
        <f si="20" t="shared"/>
        <v>-8.2511355390115781E-3</v>
      </c>
      <c r="J77">
        <v>3062.5</v>
      </c>
      <c r="K77">
        <v>3078.22</v>
      </c>
      <c r="L77" s="25">
        <f si="19" t="shared"/>
        <v>5.1330612244897544E-3</v>
      </c>
      <c r="M77">
        <f si="18" t="shared"/>
        <v>5</v>
      </c>
    </row>
    <row r="78" spans="1:13">
      <c r="A78" s="1">
        <v>42513</v>
      </c>
      <c r="B78">
        <v>36.950000000000003</v>
      </c>
      <c r="C78" s="25">
        <f si="12" t="shared"/>
        <v>1.3550135501356753E-3</v>
      </c>
      <c r="D78" s="26">
        <f si="21" t="shared"/>
        <v>37.315784622281711</v>
      </c>
      <c r="E78" s="26"/>
      <c r="F78">
        <v>37.326000000000001</v>
      </c>
      <c r="G78" s="25">
        <f>+B78/D78-1</f>
        <v>-9.8024100520532897E-3</v>
      </c>
      <c r="H78" s="25"/>
      <c r="I78" s="25">
        <f si="20" t="shared"/>
        <v>-1.0073407276429247E-2</v>
      </c>
      <c r="J78">
        <v>3078.22</v>
      </c>
      <c r="K78">
        <v>3087.22</v>
      </c>
      <c r="L78" s="25">
        <f si="19" t="shared"/>
        <v>2.9237676319431305E-3</v>
      </c>
      <c r="M78">
        <f si="18" t="shared"/>
        <v>1</v>
      </c>
    </row>
    <row r="79" spans="1:13">
      <c r="A79" s="1">
        <v>42514</v>
      </c>
      <c r="B79">
        <v>36.9</v>
      </c>
      <c r="C79" s="25">
        <f si="12" t="shared"/>
        <v>-1.3531799729364913E-3</v>
      </c>
      <c r="D79" s="26">
        <f si="21" t="shared"/>
        <v>37.039939026049325</v>
      </c>
      <c r="E79" s="26"/>
      <c r="F79">
        <v>37.033000000000001</v>
      </c>
      <c r="G79" s="25">
        <f>+B79/D79-1</f>
        <v>-3.7780576785213515E-3</v>
      </c>
      <c r="H79" s="25"/>
      <c r="I79" s="25">
        <f si="20" t="shared"/>
        <v>-3.5913914616694242E-3</v>
      </c>
      <c r="J79">
        <v>3087.22</v>
      </c>
      <c r="K79">
        <v>3063.56</v>
      </c>
      <c r="L79" s="25">
        <f si="19" t="shared"/>
        <v>-7.663852916215852E-3</v>
      </c>
      <c r="M79">
        <f si="18" t="shared"/>
        <v>2</v>
      </c>
    </row>
    <row r="80" spans="1:13">
      <c r="A80" s="1">
        <v>42515</v>
      </c>
      <c r="B80">
        <v>36.799999999999997</v>
      </c>
      <c r="C80" s="25">
        <f si="12" t="shared"/>
        <v>-2.7100271002710175E-3</v>
      </c>
      <c r="D80" s="26">
        <f si="21" t="shared"/>
        <v>36.980657989397962</v>
      </c>
      <c r="E80" s="26"/>
      <c r="F80">
        <v>36.970999999999997</v>
      </c>
      <c r="G80" s="25">
        <f>+B80/D80-1</f>
        <v>-4.8852021359316877E-3</v>
      </c>
      <c r="H80" s="25"/>
      <c r="I80" s="25">
        <f si="20" t="shared"/>
        <v>-4.62524681507126E-3</v>
      </c>
      <c r="J80">
        <v>3063.56</v>
      </c>
      <c r="K80">
        <v>3059.23</v>
      </c>
      <c r="L80" s="25">
        <f si="19" t="shared"/>
        <v>-1.4133883455847984E-3</v>
      </c>
      <c r="M80">
        <f si="18" t="shared"/>
        <v>3</v>
      </c>
    </row>
    <row r="81" spans="1:13">
      <c r="A81" s="1">
        <v>42516</v>
      </c>
      <c r="B81">
        <v>36.799999999999997</v>
      </c>
      <c r="C81" s="25">
        <f si="12" t="shared"/>
        <v>0</v>
      </c>
      <c r="F81">
        <v>37.055999999999997</v>
      </c>
      <c r="I81" s="25">
        <f si="20" t="shared"/>
        <v>-6.9084628670120773E-3</v>
      </c>
      <c r="J81">
        <v>3059.23</v>
      </c>
      <c r="K81">
        <v>3064.21</v>
      </c>
      <c r="L81" s="25">
        <f ref="L81:L86" si="22" t="shared">+K81/J81-1</f>
        <v>1.6278606054465072E-3</v>
      </c>
      <c r="M81">
        <f si="18" t="shared"/>
        <v>4</v>
      </c>
    </row>
    <row r="82" spans="1:13">
      <c r="A82" s="1">
        <v>42517</v>
      </c>
      <c r="B82">
        <v>37</v>
      </c>
      <c r="C82" s="25">
        <f si="12" t="shared"/>
        <v>5.4347826086957873E-3</v>
      </c>
      <c r="D82" s="26">
        <f si="21" t="shared"/>
        <v>37.035320686245392</v>
      </c>
      <c r="E82" s="26"/>
      <c r="F82">
        <v>37.002000000000002</v>
      </c>
      <c r="G82" s="25">
        <f ref="G82:G96" si="23" t="shared">+B82/D82-1</f>
        <v>-9.5370272461303696E-4</v>
      </c>
      <c r="H82" s="25"/>
      <c r="I82" s="25">
        <f si="20" t="shared"/>
        <v>-5.405113237133552E-5</v>
      </c>
      <c r="J82">
        <v>3064.21</v>
      </c>
      <c r="K82">
        <v>3062.5</v>
      </c>
      <c r="L82" s="25">
        <f si="22" t="shared"/>
        <v>-5.5805574683198689E-4</v>
      </c>
      <c r="M82">
        <f si="18" t="shared"/>
        <v>5</v>
      </c>
    </row>
    <row r="83" spans="1:13">
      <c r="A83" s="1">
        <v>42520</v>
      </c>
      <c r="B83">
        <v>36.85</v>
      </c>
      <c r="C83" s="25">
        <f si="12" t="shared"/>
        <v>-4.0540540540540126E-3</v>
      </c>
      <c r="D83" s="26">
        <f si="21" t="shared"/>
        <v>37.052866422857143</v>
      </c>
      <c r="E83" s="26"/>
      <c r="F83">
        <v>36.927999999999997</v>
      </c>
      <c r="G83" s="25">
        <f si="23" t="shared"/>
        <v>-5.4750534153545916E-3</v>
      </c>
      <c r="H83" s="25"/>
      <c r="I83" s="25">
        <f si="20" t="shared"/>
        <v>-2.1122183708838227E-3</v>
      </c>
      <c r="J83">
        <v>3062.5</v>
      </c>
      <c r="K83">
        <v>3066.71</v>
      </c>
      <c r="L83" s="25">
        <f si="22" t="shared"/>
        <v>1.3746938775509587E-3</v>
      </c>
      <c r="M83">
        <f si="18" t="shared"/>
        <v>1</v>
      </c>
    </row>
    <row r="84" spans="1:13">
      <c r="A84" s="1">
        <v>42521</v>
      </c>
      <c r="B84">
        <v>38.35</v>
      </c>
      <c r="C84" s="25">
        <f si="12" t="shared"/>
        <v>4.0705563093622832E-2</v>
      </c>
      <c r="D84" s="26">
        <f si="21" t="shared"/>
        <v>38.16647536936977</v>
      </c>
      <c r="E84" s="26"/>
      <c r="F84">
        <v>38.151000000000003</v>
      </c>
      <c r="G84" s="25">
        <f si="23" t="shared"/>
        <v>4.8085297071345234E-3</v>
      </c>
      <c r="H84" s="25"/>
      <c r="I84" s="25">
        <f si="20" t="shared"/>
        <v>5.2161149117977423E-3</v>
      </c>
      <c r="J84">
        <v>3066.71</v>
      </c>
      <c r="K84">
        <v>3169.56</v>
      </c>
      <c r="L84" s="25">
        <f si="22" t="shared"/>
        <v>3.3537569577821058E-2</v>
      </c>
      <c r="M84">
        <f si="18" t="shared"/>
        <v>2</v>
      </c>
    </row>
    <row r="85" spans="1:13">
      <c r="A85" s="1">
        <v>42522</v>
      </c>
      <c r="B85">
        <v>38.25</v>
      </c>
      <c r="C85" s="25">
        <f si="12" t="shared"/>
        <v>-2.6075619295958807E-3</v>
      </c>
      <c r="D85" s="26">
        <f si="21" t="shared"/>
        <v>38.042549454813923</v>
      </c>
      <c r="E85" s="26"/>
      <c r="F85">
        <v>38.01</v>
      </c>
      <c r="G85" s="25">
        <f si="23" t="shared"/>
        <v>5.4531188934243691E-3</v>
      </c>
      <c r="H85" s="25"/>
      <c r="I85" s="25">
        <f si="20" t="shared"/>
        <v>6.3141278610892027E-3</v>
      </c>
      <c r="J85">
        <v>3169.56</v>
      </c>
      <c r="K85">
        <v>3160.55</v>
      </c>
      <c r="L85" s="25">
        <f si="22" t="shared"/>
        <v>-2.8426658589835174E-3</v>
      </c>
      <c r="M85">
        <f si="18" t="shared"/>
        <v>3</v>
      </c>
    </row>
    <row r="86" spans="1:13">
      <c r="A86" s="1">
        <v>42523</v>
      </c>
      <c r="B86">
        <v>38.75</v>
      </c>
      <c r="C86" s="25">
        <f si="12" t="shared"/>
        <v>1.3071895424836555E-2</v>
      </c>
      <c r="D86" s="26">
        <f si="21" t="shared"/>
        <v>38.088772840170215</v>
      </c>
      <c r="E86" s="26"/>
      <c r="F86">
        <v>38.146999999999998</v>
      </c>
      <c r="G86" s="25">
        <f si="23" t="shared"/>
        <v>1.7360159189282687E-2</v>
      </c>
      <c r="H86" s="25"/>
      <c r="I86" s="25">
        <f si="20" t="shared"/>
        <v>1.5807271869347606E-2</v>
      </c>
      <c r="J86">
        <v>3160.55</v>
      </c>
      <c r="K86">
        <v>3167.1</v>
      </c>
      <c r="L86" s="25">
        <f si="22" t="shared"/>
        <v>2.0724241033995838E-3</v>
      </c>
      <c r="M86">
        <f si="18" t="shared"/>
        <v>4</v>
      </c>
    </row>
    <row r="87" spans="1:13">
      <c r="A87" s="1">
        <v>42524</v>
      </c>
      <c r="B87">
        <v>38.549999999999997</v>
      </c>
      <c r="C87" s="25">
        <f si="12" t="shared"/>
        <v>-5.161290322580725E-3</v>
      </c>
      <c r="D87" s="26">
        <f si="21" t="shared"/>
        <v>38.41475529980108</v>
      </c>
      <c r="E87" s="26"/>
      <c r="F87">
        <v>38.406999999999996</v>
      </c>
      <c r="G87" s="25">
        <f si="23" t="shared"/>
        <v>3.5206445841819978E-3</v>
      </c>
      <c r="H87" s="25"/>
      <c r="I87" s="25">
        <f si="20" t="shared"/>
        <v>3.7232796104877952E-3</v>
      </c>
      <c r="J87">
        <v>3167.1</v>
      </c>
      <c r="K87">
        <v>3189.33</v>
      </c>
      <c r="L87" s="25">
        <f ref="L87:L96" si="24" t="shared">+K87/J87-1</f>
        <v>7.0190394998579375E-3</v>
      </c>
      <c r="M87">
        <f si="18" t="shared"/>
        <v>5</v>
      </c>
    </row>
    <row r="88" spans="1:13">
      <c r="A88" s="1">
        <v>42527</v>
      </c>
      <c r="B88">
        <v>38.549999999999997</v>
      </c>
      <c r="C88" s="25">
        <f si="12" t="shared"/>
        <v>0</v>
      </c>
      <c r="D88" s="26">
        <f si="21" t="shared"/>
        <v>38.280073723948291</v>
      </c>
      <c r="E88" s="26"/>
      <c r="F88">
        <v>38.427999999999997</v>
      </c>
      <c r="G88" s="25">
        <f si="23" t="shared"/>
        <v>7.051352042795056E-3</v>
      </c>
      <c r="H88" s="25"/>
      <c r="I88" s="25">
        <f si="20" t="shared"/>
        <v>3.1747683980429819E-3</v>
      </c>
      <c r="J88">
        <v>3189.33</v>
      </c>
      <c r="K88">
        <v>3178.79</v>
      </c>
      <c r="L88" s="25">
        <f si="24" t="shared"/>
        <v>-3.3047693402689093E-3</v>
      </c>
      <c r="M88">
        <f si="18" t="shared"/>
        <v>1</v>
      </c>
    </row>
    <row r="89" spans="1:13">
      <c r="A89" s="1">
        <v>42528</v>
      </c>
      <c r="B89">
        <v>38.549999999999997</v>
      </c>
      <c r="C89" s="25">
        <f ref="C89:C131" si="25" t="shared">B89/B88-1</f>
        <v>0</v>
      </c>
      <c r="D89" s="26">
        <f>+F88*(1+L89)</f>
        <v>38.406965354741899</v>
      </c>
      <c r="E89" s="26"/>
      <c r="F89">
        <v>38.353999999999999</v>
      </c>
      <c r="G89" s="25">
        <f si="23" t="shared"/>
        <v>3.7241850257361264E-3</v>
      </c>
      <c r="H89" s="25"/>
      <c r="I89" s="25">
        <f si="20" t="shared"/>
        <v>5.1102883662721421E-3</v>
      </c>
      <c r="J89">
        <v>3178.79</v>
      </c>
      <c r="K89">
        <v>3177.05</v>
      </c>
      <c r="L89" s="25">
        <f si="24" t="shared"/>
        <v>-5.4737809040539265E-4</v>
      </c>
      <c r="M89">
        <f si="18" t="shared"/>
        <v>2</v>
      </c>
    </row>
    <row r="90" spans="1:13">
      <c r="A90" s="1">
        <v>42529</v>
      </c>
      <c r="B90">
        <v>38.1</v>
      </c>
      <c r="C90" s="25">
        <f si="25" t="shared"/>
        <v>-1.167315175097261E-2</v>
      </c>
      <c r="D90" s="26">
        <f>+F89*(1+L90)</f>
        <v>38.196336998158664</v>
      </c>
      <c r="E90" s="26"/>
      <c r="F90">
        <v>38.209000000000003</v>
      </c>
      <c r="G90" s="25">
        <f si="23" t="shared"/>
        <v>-2.5221527960470613E-3</v>
      </c>
      <c r="H90" s="25"/>
      <c r="I90" s="25">
        <f si="20" t="shared"/>
        <v>-2.8527310319558241E-3</v>
      </c>
      <c r="J90">
        <v>3177.05</v>
      </c>
      <c r="K90">
        <v>3163.99</v>
      </c>
      <c r="L90" s="25">
        <f si="24" t="shared"/>
        <v>-4.1107316535781147E-3</v>
      </c>
      <c r="M90">
        <f si="18" t="shared"/>
        <v>3</v>
      </c>
    </row>
    <row r="91" spans="1:13">
      <c r="A91" s="1">
        <v>42530</v>
      </c>
      <c r="B91">
        <v>38.1</v>
      </c>
      <c r="C91" s="25">
        <f si="25" t="shared"/>
        <v>0</v>
      </c>
      <c r="D91" s="26">
        <f>+F90*(1+L91)</f>
        <v>38.209000000000003</v>
      </c>
      <c r="E91" s="26"/>
      <c r="F91">
        <v>38.209000000000003</v>
      </c>
      <c r="G91" s="25">
        <f si="23" t="shared"/>
        <v>-2.8527310319558241E-3</v>
      </c>
      <c r="H91" s="25"/>
      <c r="I91" s="25">
        <f si="20" t="shared"/>
        <v>-2.8527310319558241E-3</v>
      </c>
      <c r="J91">
        <v>3163.99</v>
      </c>
      <c r="K91">
        <v>3163.99</v>
      </c>
      <c r="L91" s="25">
        <f si="24" t="shared"/>
        <v>0</v>
      </c>
      <c r="M91">
        <f si="18" t="shared"/>
        <v>4</v>
      </c>
    </row>
    <row r="92" spans="1:13">
      <c r="A92" s="1">
        <v>42531</v>
      </c>
      <c r="B92">
        <v>37.6</v>
      </c>
      <c r="C92" s="25">
        <f si="25" t="shared"/>
        <v>-1.3123359580052507E-2</v>
      </c>
      <c r="D92" s="26">
        <f>+F91*(1+L92)</f>
        <v>38.209000000000003</v>
      </c>
      <c r="E92" s="26"/>
      <c r="G92" s="25">
        <f si="23" t="shared"/>
        <v>-1.5938653196890806E-2</v>
      </c>
      <c r="H92" s="25"/>
      <c r="I92" s="25"/>
      <c r="J92">
        <v>3163.99</v>
      </c>
      <c r="K92">
        <v>3163.99</v>
      </c>
      <c r="L92" s="25">
        <f si="24" t="shared"/>
        <v>0</v>
      </c>
      <c r="M92">
        <f si="18" t="shared"/>
        <v>5</v>
      </c>
    </row>
    <row r="93" spans="1:13">
      <c r="A93" s="1">
        <v>42534</v>
      </c>
      <c r="B93">
        <v>36.4</v>
      </c>
      <c r="C93" s="25">
        <f si="25" t="shared"/>
        <v>-3.1914893617021378E-2</v>
      </c>
      <c r="D93" s="26"/>
      <c r="E93" s="26"/>
      <c r="F93">
        <v>36.921999999999997</v>
      </c>
      <c r="I93" s="25">
        <f si="20" t="shared"/>
        <v>-1.4137912355776994E-2</v>
      </c>
      <c r="J93">
        <v>3163.99</v>
      </c>
      <c r="K93">
        <v>3066.34</v>
      </c>
      <c r="L93" s="25">
        <f si="24" t="shared"/>
        <v>-3.0862929402431627E-2</v>
      </c>
      <c r="M93">
        <f si="18" t="shared"/>
        <v>1</v>
      </c>
    </row>
    <row r="94" spans="1:13">
      <c r="A94" s="1">
        <v>42535</v>
      </c>
      <c r="B94">
        <v>36.700000000000003</v>
      </c>
      <c r="C94" s="25">
        <f si="25" t="shared"/>
        <v>8.2417582417584345E-3</v>
      </c>
      <c r="D94" s="26">
        <f>+F93*(1+L94)</f>
        <v>37.038196279603689</v>
      </c>
      <c r="E94" s="26"/>
      <c r="G94" s="25">
        <f si="23" t="shared"/>
        <v>-9.1310137526844359E-3</v>
      </c>
      <c r="H94" s="25"/>
      <c r="J94">
        <v>3066.34</v>
      </c>
      <c r="K94">
        <v>3075.99</v>
      </c>
      <c r="L94" s="25">
        <f si="24" t="shared"/>
        <v>3.147074362268798E-3</v>
      </c>
      <c r="M94">
        <f si="18" t="shared"/>
        <v>2</v>
      </c>
    </row>
    <row r="95" spans="1:13">
      <c r="A95" s="1">
        <v>42536</v>
      </c>
      <c r="B95">
        <v>37.15</v>
      </c>
      <c r="C95" s="25">
        <f si="25" t="shared"/>
        <v>1.2261580381471182E-2</v>
      </c>
      <c r="D95" s="26"/>
      <c r="E95" s="26"/>
      <c r="F95">
        <v>37.435000000000002</v>
      </c>
      <c r="I95" s="25">
        <f si="20" t="shared"/>
        <v>-7.613196206758488E-3</v>
      </c>
      <c r="J95">
        <f>K95-40.38</f>
        <v>3075.99</v>
      </c>
      <c r="K95">
        <v>3116.37</v>
      </c>
      <c r="L95" s="25">
        <f si="24" t="shared"/>
        <v>1.3127480908585509E-2</v>
      </c>
      <c r="M95">
        <f si="18" t="shared"/>
        <v>3</v>
      </c>
    </row>
    <row r="96" spans="1:13">
      <c r="A96" s="1">
        <v>42537</v>
      </c>
      <c r="B96">
        <v>36.85</v>
      </c>
      <c r="C96" s="25">
        <f si="25" t="shared"/>
        <v>-8.0753701211304652E-3</v>
      </c>
      <c r="D96" s="26">
        <f>+F95*(1+L96)</f>
        <v>37.174331497864507</v>
      </c>
      <c r="E96" s="26"/>
      <c r="F96">
        <v>37.293999999999997</v>
      </c>
      <c r="G96" s="25">
        <f si="23" t="shared"/>
        <v>-8.7246087500763014E-3</v>
      </c>
      <c r="H96" s="25"/>
      <c r="I96" s="25">
        <f si="20" t="shared"/>
        <v>-1.1905400332492988E-2</v>
      </c>
      <c r="J96">
        <v>3116.37</v>
      </c>
      <c r="K96">
        <v>3094.67</v>
      </c>
      <c r="L96" s="25">
        <f si="24" t="shared"/>
        <v>-6.9632296550152795E-3</v>
      </c>
      <c r="M96">
        <f si="18" t="shared"/>
        <v>4</v>
      </c>
    </row>
    <row r="97" spans="1:15">
      <c r="A97" s="1">
        <v>42538</v>
      </c>
      <c r="B97">
        <v>37.15</v>
      </c>
      <c r="C97" s="25">
        <f si="25" t="shared"/>
        <v>8.141112618724522E-3</v>
      </c>
      <c r="D97" s="26">
        <f ref="D97:D108" si="26" t="shared">+F96*(1+L97)</f>
        <v>37.293999999999997</v>
      </c>
      <c r="E97" s="26"/>
      <c r="J97">
        <v>3094.67</v>
      </c>
      <c r="M97">
        <f si="18" t="shared"/>
        <v>5</v>
      </c>
    </row>
    <row r="98" spans="1:15">
      <c r="A98" s="1">
        <v>42541</v>
      </c>
      <c r="B98">
        <v>37.35</v>
      </c>
      <c r="C98" s="25">
        <f si="25" t="shared"/>
        <v>5.3835800807537915E-3</v>
      </c>
      <c r="D98" s="26"/>
      <c r="E98" s="26"/>
      <c r="F98">
        <v>37.537999999999997</v>
      </c>
      <c r="I98" s="25">
        <f si="20" t="shared"/>
        <v>-5.008258298257684E-3</v>
      </c>
      <c r="K98">
        <v>3112.67</v>
      </c>
      <c r="M98">
        <f si="18" t="shared"/>
        <v>1</v>
      </c>
    </row>
    <row r="99" spans="1:15">
      <c r="A99" s="1">
        <v>42542</v>
      </c>
      <c r="B99">
        <v>37.4</v>
      </c>
      <c r="C99" s="25">
        <f si="25" t="shared"/>
        <v>1.3386880856760541E-3</v>
      </c>
      <c r="D99" s="26">
        <f si="26" t="shared"/>
        <v>37.461420632447386</v>
      </c>
      <c r="E99" s="26"/>
      <c r="F99">
        <v>37.481999999999999</v>
      </c>
      <c r="G99" s="25">
        <f ref="G99:G108" si="27" t="shared">+B99/D99-1</f>
        <v>-1.6395702941972568E-3</v>
      </c>
      <c r="H99" s="25"/>
      <c r="I99" s="25">
        <f si="20" t="shared"/>
        <v>-2.1877167707166079E-3</v>
      </c>
      <c r="J99">
        <v>3112.67</v>
      </c>
      <c r="K99">
        <v>3106.32</v>
      </c>
      <c r="L99" s="25">
        <f ref="L99:L106" si="28" t="shared">+K99/J99-1</f>
        <v>-2.0400492181952279E-3</v>
      </c>
      <c r="M99">
        <f ref="M99:M131" si="29" t="shared">WEEKDAY(A99,2)</f>
        <v>2</v>
      </c>
    </row>
    <row r="100" spans="1:15">
      <c r="A100" s="1">
        <v>42543</v>
      </c>
      <c r="B100">
        <v>37.6</v>
      </c>
      <c r="C100" s="25">
        <f si="25" t="shared"/>
        <v>5.3475935828877219E-3</v>
      </c>
      <c r="D100" s="26">
        <f si="26" t="shared"/>
        <v>37.815514409333232</v>
      </c>
      <c r="E100" s="26"/>
      <c r="F100">
        <v>37.737000000000002</v>
      </c>
      <c r="G100" s="25">
        <f si="27" t="shared"/>
        <v>-5.6991002951962688E-3</v>
      </c>
      <c r="H100" s="25"/>
      <c r="I100" s="25">
        <f si="20" t="shared"/>
        <v>-3.6303892731271992E-3</v>
      </c>
      <c r="J100">
        <v>3106.32</v>
      </c>
      <c r="K100">
        <v>3133.96</v>
      </c>
      <c r="L100" s="25">
        <f si="28" t="shared"/>
        <v>8.8979886167555033E-3</v>
      </c>
      <c r="M100">
        <f si="29" t="shared"/>
        <v>3</v>
      </c>
    </row>
    <row r="101" spans="1:15">
      <c r="A101" s="1">
        <v>42544</v>
      </c>
      <c r="B101">
        <v>37.299999999999997</v>
      </c>
      <c r="C101" s="25">
        <f si="25" t="shared"/>
        <v>-7.9787234042554278E-3</v>
      </c>
      <c r="D101" s="26">
        <f si="26" t="shared"/>
        <v>37.536632516049984</v>
      </c>
      <c r="E101" s="26"/>
      <c r="F101">
        <v>37.627000000000002</v>
      </c>
      <c r="G101" s="25">
        <f si="27" t="shared"/>
        <v>-6.3040422165948629E-3</v>
      </c>
      <c r="H101" s="25"/>
      <c r="I101" s="25">
        <f si="20" t="shared"/>
        <v>-8.690567943232419E-3</v>
      </c>
      <c r="J101">
        <v>3133.96</v>
      </c>
      <c r="K101">
        <v>3117.32</v>
      </c>
      <c r="L101" s="25">
        <f si="28" t="shared"/>
        <v>-5.3095763825957709E-3</v>
      </c>
      <c r="M101">
        <f si="29" t="shared"/>
        <v>4</v>
      </c>
    </row>
    <row r="102" spans="1:15">
      <c r="A102" s="1">
        <v>42545</v>
      </c>
      <c r="B102">
        <v>36.75</v>
      </c>
      <c r="C102" s="25">
        <f si="25" t="shared"/>
        <v>-1.4745308310991856E-2</v>
      </c>
      <c r="D102" s="26">
        <f si="26" t="shared"/>
        <v>37.142256592200994</v>
      </c>
      <c r="E102" s="26"/>
      <c r="F102">
        <v>36.89</v>
      </c>
      <c r="G102" s="25">
        <f si="27" t="shared"/>
        <v>-1.0560925161541168E-2</v>
      </c>
      <c r="H102" s="25"/>
      <c r="I102" s="25">
        <f si="20" t="shared"/>
        <v>-3.7950664136622292E-3</v>
      </c>
      <c r="J102">
        <v>3117.32</v>
      </c>
      <c r="K102">
        <v>3077.16</v>
      </c>
      <c r="L102" s="25">
        <f si="28" t="shared"/>
        <v>-1.2882860918994599E-2</v>
      </c>
      <c r="M102">
        <f si="29" t="shared"/>
        <v>5</v>
      </c>
    </row>
    <row r="103" spans="1:15">
      <c r="A103" s="1">
        <v>42548</v>
      </c>
      <c r="B103">
        <v>37.15</v>
      </c>
      <c r="C103" s="25">
        <f si="25" t="shared"/>
        <v>1.0884353741496655E-2</v>
      </c>
      <c r="D103" s="26">
        <f si="26" t="shared"/>
        <v>37.410053620871189</v>
      </c>
      <c r="E103" s="26"/>
      <c r="F103">
        <v>37.295000000000002</v>
      </c>
      <c r="G103" s="25">
        <f si="27" t="shared"/>
        <v>-6.9514367315983705E-3</v>
      </c>
      <c r="H103" s="25"/>
      <c r="I103" s="25">
        <f si="20" t="shared"/>
        <v>-3.8879206327926408E-3</v>
      </c>
      <c r="J103">
        <v>3077.16</v>
      </c>
      <c r="K103">
        <v>3120.54</v>
      </c>
      <c r="L103" s="25">
        <f si="28" t="shared"/>
        <v>1.4097414499083527E-2</v>
      </c>
      <c r="M103">
        <f si="29" t="shared"/>
        <v>1</v>
      </c>
    </row>
    <row r="104" spans="1:15">
      <c r="A104" s="1">
        <v>42549</v>
      </c>
      <c r="B104">
        <v>37.15</v>
      </c>
      <c r="C104" s="25">
        <f si="25" t="shared"/>
        <v>0</v>
      </c>
      <c r="D104" s="26">
        <f si="26" t="shared"/>
        <v>37.484550109916874</v>
      </c>
      <c r="E104" s="26"/>
      <c r="F104">
        <v>37.375999999999998</v>
      </c>
      <c r="G104" s="25">
        <f si="27" t="shared"/>
        <v>-8.9250133437873691E-3</v>
      </c>
      <c r="H104" s="25"/>
      <c r="I104" s="25">
        <f si="20" t="shared"/>
        <v>-6.0466609589040488E-3</v>
      </c>
      <c r="J104">
        <v>3120.54</v>
      </c>
      <c r="K104">
        <v>3136.4</v>
      </c>
      <c r="L104" s="25">
        <f si="28" t="shared"/>
        <v>5.082453677889065E-3</v>
      </c>
      <c r="M104">
        <f si="29" t="shared"/>
        <v>2</v>
      </c>
    </row>
    <row r="105" spans="1:15">
      <c r="A105" s="1">
        <v>42550</v>
      </c>
      <c r="B105">
        <v>37.35</v>
      </c>
      <c r="C105" s="25">
        <f si="25" t="shared"/>
        <v>5.3835800807537915E-3</v>
      </c>
      <c r="D105" s="26">
        <f si="26" t="shared"/>
        <v>37.554633541640094</v>
      </c>
      <c r="E105" s="26"/>
      <c r="F105">
        <v>37.607999999999997</v>
      </c>
      <c r="G105" s="25">
        <f si="27" t="shared"/>
        <v>-5.4489558901752444E-3</v>
      </c>
      <c r="H105" s="25"/>
      <c r="I105" s="25">
        <f si="20" t="shared"/>
        <v>-6.8602425015953372E-3</v>
      </c>
      <c r="J105">
        <v>3136.4</v>
      </c>
      <c r="K105">
        <v>3151.39</v>
      </c>
      <c r="L105" s="25">
        <f si="28" t="shared"/>
        <v>4.779364876928982E-3</v>
      </c>
      <c r="M105">
        <f si="29" t="shared"/>
        <v>3</v>
      </c>
    </row>
    <row r="106" spans="1:15">
      <c r="A106" s="1">
        <v>42551</v>
      </c>
      <c r="B106">
        <v>37.549999999999997</v>
      </c>
      <c r="C106" s="25">
        <f si="25" t="shared"/>
        <v>5.3547523427039945E-3</v>
      </c>
      <c r="D106" s="26">
        <f si="26" t="shared"/>
        <v>37.638192467450871</v>
      </c>
      <c r="E106" s="26"/>
      <c r="F106">
        <v>37.698</v>
      </c>
      <c r="G106" s="25">
        <f si="27" t="shared"/>
        <v>-2.3431642613321868E-3</v>
      </c>
      <c r="H106" s="25"/>
      <c r="I106" s="25">
        <f si="20" t="shared"/>
        <v>-3.9259377155287378E-3</v>
      </c>
      <c r="J106">
        <v>3151.39</v>
      </c>
      <c r="K106">
        <v>3153.92</v>
      </c>
      <c r="L106" s="25">
        <f si="28" t="shared"/>
        <v>8.0282034276946135E-4</v>
      </c>
      <c r="M106">
        <f si="29" t="shared"/>
        <v>4</v>
      </c>
    </row>
    <row r="107" spans="1:15">
      <c r="A107" s="1">
        <v>42552</v>
      </c>
      <c r="B107">
        <v>37.549999999999997</v>
      </c>
      <c r="C107" s="25">
        <f si="25" t="shared"/>
        <v>0</v>
      </c>
      <c r="D107" s="26">
        <f si="26" t="shared"/>
        <v>37.701346768465903</v>
      </c>
      <c r="E107" s="26"/>
      <c r="F107" s="27">
        <v>37.700000000000003</v>
      </c>
      <c r="G107" s="25">
        <f si="27" t="shared"/>
        <v>-4.0143597361486094E-3</v>
      </c>
      <c r="H107" s="25"/>
      <c r="I107" s="25">
        <f si="20" t="shared"/>
        <v>-3.9787798408489339E-3</v>
      </c>
      <c r="J107">
        <v>3153.92</v>
      </c>
      <c r="K107">
        <v>3154.2</v>
      </c>
      <c r="L107" s="25">
        <f ref="L107:L131" si="30" t="shared">+K107/J107-1</f>
        <v>8.8778409090828347E-5</v>
      </c>
      <c r="M107">
        <f si="29" t="shared"/>
        <v>5</v>
      </c>
      <c r="O107" t="s">
        <v>88</v>
      </c>
    </row>
    <row r="108" spans="1:15">
      <c r="A108" s="1">
        <v>42555</v>
      </c>
      <c r="B108">
        <v>38.15</v>
      </c>
      <c r="C108" s="25">
        <f si="25" t="shared"/>
        <v>1.5978695073235683E-2</v>
      </c>
      <c r="D108" s="31">
        <f si="26" t="shared"/>
        <v>38.303592036015473</v>
      </c>
      <c r="E108" s="31"/>
      <c r="F108">
        <v>38.234000000000002</v>
      </c>
      <c r="G108" s="25">
        <f si="27" t="shared"/>
        <v>-4.0098598552077425E-3</v>
      </c>
      <c r="H108" s="25"/>
      <c r="I108" s="25">
        <f si="20" t="shared"/>
        <v>-2.1969974368364342E-3</v>
      </c>
      <c r="J108">
        <v>3154.2</v>
      </c>
      <c r="K108">
        <v>3204.7</v>
      </c>
      <c r="L108" s="25">
        <f si="30" t="shared"/>
        <v>1.6010398833301576E-2</v>
      </c>
      <c r="M108">
        <f si="29" t="shared"/>
        <v>1</v>
      </c>
      <c r="O108" t="s">
        <v>89</v>
      </c>
    </row>
    <row r="109" spans="1:15">
      <c r="A109" s="1">
        <v>42556</v>
      </c>
      <c r="B109">
        <v>38</v>
      </c>
      <c r="C109" s="25">
        <f si="25" t="shared"/>
        <v>-3.9318479685451768E-3</v>
      </c>
      <c r="D109" s="26">
        <f ref="D109:D131" si="31" t="shared">+F108*(1+L109)</f>
        <v>38.265974013168162</v>
      </c>
      <c r="E109" s="26"/>
      <c r="F109">
        <v>38.258000000000003</v>
      </c>
      <c r="G109" s="25">
        <f ref="G109:G123" si="32" t="shared">+B109/D109-1</f>
        <v>-6.9506662257344809E-3</v>
      </c>
      <c r="H109" s="25"/>
      <c r="I109" s="25">
        <f ref="I109:I123" si="33" t="shared">+B109/F109-1</f>
        <v>-6.743687594751524E-3</v>
      </c>
      <c r="J109">
        <f>+K109-2.68</f>
        <v>3204.7000000000003</v>
      </c>
      <c r="K109">
        <v>3207.38</v>
      </c>
      <c r="L109" s="25">
        <f si="30" t="shared"/>
        <v>8.3627172590250431E-4</v>
      </c>
      <c r="M109">
        <f si="29" t="shared"/>
        <v>2</v>
      </c>
    </row>
    <row r="110" spans="1:15">
      <c r="A110" s="1">
        <v>42557</v>
      </c>
      <c r="B110">
        <v>38.1</v>
      </c>
      <c r="C110" s="25">
        <f si="25" t="shared"/>
        <v>2.6315789473685403E-3</v>
      </c>
      <c r="D110" s="26">
        <f si="31" t="shared"/>
        <v>38.37036285067564</v>
      </c>
      <c r="E110" s="26"/>
      <c r="F110">
        <v>38.258000000000003</v>
      </c>
      <c r="G110" s="25">
        <f si="32" t="shared"/>
        <v>-7.0461374506100016E-3</v>
      </c>
      <c r="H110" s="25"/>
      <c r="I110" s="25">
        <f si="33" t="shared"/>
        <v>-4.1298551936850281E-3</v>
      </c>
      <c r="J110">
        <v>3207.38</v>
      </c>
      <c r="K110">
        <v>3216.8</v>
      </c>
      <c r="L110" s="25">
        <f si="30" t="shared"/>
        <v>2.93697659772163E-3</v>
      </c>
      <c r="M110">
        <f si="29" t="shared"/>
        <v>3</v>
      </c>
    </row>
    <row r="111" spans="1:15">
      <c r="A111" s="1">
        <v>42558</v>
      </c>
      <c r="B111">
        <v>38.15</v>
      </c>
      <c r="C111" s="25">
        <f si="25" t="shared"/>
        <v>1.312335958005173E-3</v>
      </c>
      <c r="D111" s="26">
        <f si="31" t="shared"/>
        <v>38.176531677443421</v>
      </c>
      <c r="E111" s="26"/>
      <c r="F111" s="26">
        <v>38.298000000000002</v>
      </c>
      <c r="G111" s="25">
        <f si="32" t="shared"/>
        <v>-6.9497348967140216E-4</v>
      </c>
      <c r="H111" s="25"/>
      <c r="I111" s="25">
        <f si="33" t="shared"/>
        <v>-3.8644315630059767E-3</v>
      </c>
      <c r="J111">
        <v>3216.8</v>
      </c>
      <c r="K111">
        <v>3209.95</v>
      </c>
      <c r="L111" s="25">
        <f si="30" t="shared"/>
        <v>-2.1294454115892147E-3</v>
      </c>
      <c r="M111">
        <f si="29" t="shared"/>
        <v>4</v>
      </c>
    </row>
    <row r="112" spans="1:15">
      <c r="A112" s="1">
        <v>42559</v>
      </c>
      <c r="B112">
        <v>37.950000000000003</v>
      </c>
      <c r="C112" s="25">
        <f si="25" t="shared"/>
        <v>-5.2424639580601617E-3</v>
      </c>
      <c r="D112" s="26">
        <f si="31" t="shared"/>
        <v>38.087178753563144</v>
      </c>
      <c r="E112" s="26"/>
      <c r="F112">
        <v>38.128</v>
      </c>
      <c r="G112" s="25">
        <f si="32" t="shared"/>
        <v>-3.6017042493678986E-3</v>
      </c>
      <c r="H112" s="25"/>
      <c r="I112" s="25">
        <f si="33" t="shared"/>
        <v>-4.6684851028114815E-3</v>
      </c>
      <c r="J112">
        <v>3209.95</v>
      </c>
      <c r="K112">
        <v>3192.28</v>
      </c>
      <c r="L112" s="25">
        <f si="30" t="shared"/>
        <v>-5.5047586411002269E-3</v>
      </c>
      <c r="M112">
        <f si="29" t="shared"/>
        <v>5</v>
      </c>
    </row>
    <row r="113" spans="1:13">
      <c r="A113" s="1">
        <v>42562</v>
      </c>
      <c r="B113">
        <v>38.1</v>
      </c>
      <c r="C113" s="25">
        <f si="25" t="shared"/>
        <v>3.9525691699604515E-3</v>
      </c>
      <c r="D113" s="26">
        <f si="31" t="shared"/>
        <v>38.259979149698651</v>
      </c>
      <c r="E113" s="26"/>
      <c r="F113">
        <v>38.26</v>
      </c>
      <c r="G113" s="25">
        <f si="32" t="shared"/>
        <v>-4.1813705405511215E-3</v>
      </c>
      <c r="H113" s="25"/>
      <c r="I113" s="25">
        <f si="33" t="shared"/>
        <v>-4.181913225300482E-3</v>
      </c>
      <c r="J113">
        <v>3192.28</v>
      </c>
      <c r="K113">
        <v>3203.33</v>
      </c>
      <c r="L113" s="25">
        <f si="30" t="shared"/>
        <v>3.461475810392578E-3</v>
      </c>
      <c r="M113">
        <f si="29" t="shared"/>
        <v>1</v>
      </c>
    </row>
    <row r="114" spans="1:13">
      <c r="A114" s="1">
        <v>42563</v>
      </c>
      <c r="B114">
        <v>39.049999999999997</v>
      </c>
      <c r="C114" s="25">
        <f si="25" t="shared"/>
        <v>2.4934383202099619E-2</v>
      </c>
      <c r="D114" s="26">
        <f si="31" t="shared"/>
        <v>39.094275894147643</v>
      </c>
      <c r="E114" s="26"/>
      <c r="F114">
        <v>39.009</v>
      </c>
      <c r="G114" s="25">
        <f si="32" t="shared"/>
        <v>-1.1325416096087393E-3</v>
      </c>
      <c r="H114" s="25"/>
      <c r="I114" s="25">
        <f si="33" t="shared"/>
        <v>1.0510395037042208E-3</v>
      </c>
      <c r="J114">
        <v>3203.33</v>
      </c>
      <c r="K114">
        <v>3273.18</v>
      </c>
      <c r="L114" s="25">
        <f si="30" t="shared"/>
        <v>2.1805433720534451E-2</v>
      </c>
      <c r="M114">
        <f si="29" t="shared"/>
        <v>2</v>
      </c>
    </row>
    <row r="115" spans="1:13">
      <c r="A115" s="1">
        <v>42564</v>
      </c>
      <c r="B115">
        <v>39.15</v>
      </c>
      <c r="C115" s="25">
        <f si="25" t="shared"/>
        <v>2.5608194622279701E-3</v>
      </c>
      <c r="D115" s="26">
        <f si="31" t="shared"/>
        <v>39.124483172327828</v>
      </c>
      <c r="E115" s="26"/>
      <c r="F115">
        <v>39.277000000000001</v>
      </c>
      <c r="G115" s="25">
        <f si="32" t="shared"/>
        <v>6.5219590402709748E-4</v>
      </c>
      <c r="H115" s="25"/>
      <c r="I115" s="25">
        <f si="33" t="shared"/>
        <v>-3.2334445095094644E-3</v>
      </c>
      <c r="J115">
        <v>3273.18</v>
      </c>
      <c r="K115">
        <v>3282.87</v>
      </c>
      <c r="L115" s="25">
        <f si="30" t="shared"/>
        <v>2.9604238080398471E-3</v>
      </c>
      <c r="M115">
        <f si="29" t="shared"/>
        <v>3</v>
      </c>
    </row>
    <row r="116" spans="1:13">
      <c r="A116" s="1">
        <v>42565</v>
      </c>
      <c r="B116">
        <v>39.1</v>
      </c>
      <c r="C116" s="25">
        <f si="25" t="shared"/>
        <v>-1.2771392081736277E-3</v>
      </c>
      <c r="D116" s="26">
        <f si="31" t="shared"/>
        <v>39.203898576550401</v>
      </c>
      <c r="E116" s="26"/>
      <c r="F116">
        <v>39.152999999999999</v>
      </c>
      <c r="G116" s="25">
        <f si="32" t="shared"/>
        <v>-2.6502103189437465E-3</v>
      </c>
      <c r="H116" s="25"/>
      <c r="I116" s="25">
        <f si="33" t="shared"/>
        <v>-1.3536638316348215E-3</v>
      </c>
      <c r="J116">
        <v>3282.87</v>
      </c>
      <c r="K116">
        <v>3276.76</v>
      </c>
      <c r="L116" s="25">
        <f si="30" t="shared"/>
        <v>-1.8611763487434985E-3</v>
      </c>
      <c r="M116">
        <f si="29" t="shared"/>
        <v>4</v>
      </c>
    </row>
    <row r="117" spans="1:13">
      <c r="A117" s="1">
        <v>42566</v>
      </c>
      <c r="B117">
        <v>38.85</v>
      </c>
      <c r="C117" s="25">
        <f si="25" t="shared"/>
        <v>-6.3938618925831747E-3</v>
      </c>
      <c r="D117" s="26">
        <f si="31" t="shared"/>
        <v>39.147264627253747</v>
      </c>
      <c r="E117" s="26"/>
      <c r="F117">
        <v>38.834000000000003</v>
      </c>
      <c r="G117" s="25">
        <f si="32" t="shared"/>
        <v>-7.5934967636741568E-3</v>
      </c>
      <c r="H117" s="25"/>
      <c r="I117" s="25">
        <f si="33" t="shared"/>
        <v>4.1201009424729484E-4</v>
      </c>
      <c r="J117">
        <v>3276.76</v>
      </c>
      <c r="K117">
        <v>3276.28</v>
      </c>
      <c r="L117" s="25">
        <f si="30" t="shared"/>
        <v>-1.4648616316115248E-4</v>
      </c>
      <c r="M117">
        <f si="29" t="shared"/>
        <v>5</v>
      </c>
    </row>
    <row r="118" spans="1:13">
      <c r="A118" s="1">
        <v>42569</v>
      </c>
      <c r="B118">
        <v>38.65</v>
      </c>
      <c r="C118" s="25">
        <f si="25" t="shared"/>
        <v>-5.1480051480051747E-3</v>
      </c>
      <c r="D118" s="26">
        <f si="31" t="shared"/>
        <v>38.664975118121774</v>
      </c>
      <c r="E118" s="26"/>
      <c r="F118">
        <v>38.576999999999998</v>
      </c>
      <c r="G118" s="25">
        <f si="32" t="shared"/>
        <v>-3.8730448101997883E-4</v>
      </c>
      <c r="H118" s="25"/>
      <c r="I118" s="25">
        <f si="33" t="shared"/>
        <v>1.8923192575888148E-3</v>
      </c>
      <c r="J118">
        <v>3276.28</v>
      </c>
      <c r="K118">
        <v>3262.02</v>
      </c>
      <c r="L118" s="25">
        <f si="30" t="shared"/>
        <v>-4.3524973445493442E-3</v>
      </c>
      <c r="M118">
        <f si="29" t="shared"/>
        <v>1</v>
      </c>
    </row>
    <row r="119" spans="1:13">
      <c r="A119" s="1">
        <v>42570</v>
      </c>
      <c r="B119">
        <v>38.25</v>
      </c>
      <c r="C119" s="25">
        <f si="25" t="shared"/>
        <v>-1.0349288486416475E-2</v>
      </c>
      <c r="D119" s="26">
        <f si="31" t="shared"/>
        <v>38.41391797413872</v>
      </c>
      <c r="E119" s="26"/>
      <c r="F119">
        <v>38.42</v>
      </c>
      <c r="G119" s="25">
        <f si="32" t="shared"/>
        <v>-4.2671506262150771E-3</v>
      </c>
      <c r="H119" s="25"/>
      <c r="I119" s="25">
        <f si="33" t="shared"/>
        <v>-4.4247787610619538E-3</v>
      </c>
      <c r="J119">
        <v>3262.02</v>
      </c>
      <c r="K119">
        <v>3248.23</v>
      </c>
      <c r="L119" s="25">
        <f si="30" t="shared"/>
        <v>-4.227441891833883E-3</v>
      </c>
      <c r="M119">
        <f si="29" t="shared"/>
        <v>2</v>
      </c>
    </row>
    <row r="120" spans="1:13">
      <c r="A120" s="1">
        <v>42571</v>
      </c>
      <c r="B120">
        <v>38.15</v>
      </c>
      <c r="C120" s="25">
        <f si="25" t="shared"/>
        <v>-2.614379084967311E-3</v>
      </c>
      <c r="D120" s="26">
        <f si="31" t="shared"/>
        <v>38.294268570883219</v>
      </c>
      <c r="E120" s="26"/>
      <c r="F120">
        <v>38.363999999999997</v>
      </c>
      <c r="G120" s="25">
        <f si="32" t="shared"/>
        <v>-3.7673671874990378E-3</v>
      </c>
      <c r="H120" s="25"/>
      <c r="I120" s="25">
        <f si="33" t="shared"/>
        <v>-5.5781461787092201E-3</v>
      </c>
      <c r="J120">
        <v>3248.23</v>
      </c>
      <c r="K120">
        <v>3237.6</v>
      </c>
      <c r="L120" s="25">
        <f si="30" t="shared"/>
        <v>-3.27255151267003E-3</v>
      </c>
      <c r="M120">
        <f si="29" t="shared"/>
        <v>3</v>
      </c>
    </row>
    <row r="121" spans="1:13">
      <c r="A121" s="1">
        <v>42572</v>
      </c>
      <c r="B121">
        <v>38.4</v>
      </c>
      <c r="C121" s="25">
        <f si="25" t="shared"/>
        <v>6.5530799475752577E-3</v>
      </c>
      <c r="D121" s="26">
        <f si="31" t="shared"/>
        <v>38.540794810971093</v>
      </c>
      <c r="E121" s="26"/>
      <c r="F121">
        <v>38.695</v>
      </c>
      <c r="G121" s="25">
        <f si="32" t="shared"/>
        <v>-3.6531371929832135E-3</v>
      </c>
      <c r="H121" s="25"/>
      <c r="I121" s="25">
        <f si="33" t="shared"/>
        <v>-7.6237239953482749E-3</v>
      </c>
      <c r="J121">
        <v>3237.6</v>
      </c>
      <c r="K121">
        <v>3252.52</v>
      </c>
      <c r="L121" s="25">
        <f si="30" t="shared"/>
        <v>4.6083518655795075E-3</v>
      </c>
      <c r="M121">
        <f si="29" t="shared"/>
        <v>4</v>
      </c>
    </row>
    <row r="122" spans="1:13">
      <c r="A122" s="1">
        <v>42573</v>
      </c>
      <c r="B122">
        <v>38.200000000000003</v>
      </c>
      <c r="C122" s="25">
        <f si="25" t="shared"/>
        <v>-5.2083333333332593E-3</v>
      </c>
      <c r="D122" s="26">
        <f si="31" t="shared"/>
        <v>38.369500018447233</v>
      </c>
      <c r="E122" s="26"/>
      <c r="F122">
        <v>38.345999999999997</v>
      </c>
      <c r="G122" s="25">
        <f si="32" t="shared"/>
        <v>-4.4175717266510262E-3</v>
      </c>
      <c r="H122" s="25"/>
      <c r="I122" s="25">
        <f si="33" t="shared"/>
        <v>-3.8074375423771123E-3</v>
      </c>
      <c r="J122">
        <v>3252.52</v>
      </c>
      <c r="K122">
        <v>3225.16</v>
      </c>
      <c r="L122" s="25">
        <f si="30" t="shared"/>
        <v>-8.4119390503364366E-3</v>
      </c>
      <c r="M122">
        <f si="29" t="shared"/>
        <v>5</v>
      </c>
    </row>
    <row r="123" spans="1:13">
      <c r="A123" s="1">
        <v>42576</v>
      </c>
      <c r="B123">
        <v>38.15</v>
      </c>
      <c r="C123" s="25">
        <f si="25" t="shared"/>
        <v>-1.3089005235603635E-3</v>
      </c>
      <c r="D123" s="26">
        <f si="31" t="shared"/>
        <v>38.414127652581577</v>
      </c>
      <c r="E123" s="26"/>
      <c r="F123">
        <v>38.350999999999999</v>
      </c>
      <c r="G123" s="25">
        <f si="32" t="shared"/>
        <v>-6.8757946287458793E-3</v>
      </c>
      <c r="H123" s="25"/>
      <c r="I123" s="25">
        <f si="33" t="shared"/>
        <v>-5.2410628145289628E-3</v>
      </c>
      <c r="J123">
        <v>3225.16</v>
      </c>
      <c r="K123">
        <v>3230.89</v>
      </c>
      <c r="L123" s="25">
        <f si="30" t="shared"/>
        <v>1.7766560418708277E-3</v>
      </c>
      <c r="M123">
        <f si="29" t="shared"/>
        <v>1</v>
      </c>
    </row>
    <row r="124" spans="1:13">
      <c r="A124" s="1">
        <v>42577</v>
      </c>
      <c r="B124">
        <v>38.6</v>
      </c>
      <c r="C124" s="25">
        <f si="25" t="shared"/>
        <v>1.1795543905635641E-2</v>
      </c>
      <c r="D124" s="26">
        <f si="31" t="shared"/>
        <v>38.810373021056122</v>
      </c>
      <c r="E124" s="26"/>
      <c r="F124">
        <v>38.850999999999999</v>
      </c>
      <c r="G124" s="25">
        <f ref="G124:G144" si="34" t="shared">+B124/D124-1</f>
        <v>-5.4205359206928039E-3</v>
      </c>
      <c r="H124" s="25"/>
      <c r="I124" s="25">
        <f ref="I124:I131" si="35" t="shared">+B124/F124-1</f>
        <v>-6.4605801652466432E-3</v>
      </c>
      <c r="J124">
        <v>3230.89</v>
      </c>
      <c r="K124">
        <v>3269.59</v>
      </c>
      <c r="L124" s="25">
        <f si="30" t="shared"/>
        <v>1.1978123674900809E-2</v>
      </c>
      <c r="M124">
        <f si="29" t="shared"/>
        <v>2</v>
      </c>
    </row>
    <row r="125" spans="1:13">
      <c r="A125" s="1">
        <v>42578</v>
      </c>
      <c r="B125">
        <v>37.9</v>
      </c>
      <c r="C125" s="25">
        <f si="25" t="shared"/>
        <v>-1.81347150259068E-2</v>
      </c>
      <c r="D125" s="26">
        <f si="31" t="shared"/>
        <v>38.240832104331119</v>
      </c>
      <c r="E125" s="26"/>
      <c r="F125">
        <v>38.287999999999997</v>
      </c>
      <c r="G125" s="25">
        <f si="34" t="shared"/>
        <v>-8.9127794970893515E-3</v>
      </c>
      <c r="H125" s="25"/>
      <c r="I125" s="25">
        <f si="35" t="shared"/>
        <v>-1.013372335979934E-2</v>
      </c>
      <c r="J125">
        <v>3269.59</v>
      </c>
      <c r="K125">
        <v>3218.24</v>
      </c>
      <c r="L125" s="25">
        <f si="30" t="shared"/>
        <v>-1.5705333084576445E-2</v>
      </c>
      <c r="M125">
        <f si="29" t="shared"/>
        <v>3</v>
      </c>
    </row>
    <row r="126" spans="1:13">
      <c r="A126" s="1">
        <v>42579</v>
      </c>
      <c r="B126">
        <v>38.1</v>
      </c>
      <c r="C126" s="25">
        <f si="25" t="shared"/>
        <v>5.2770448548813409E-3</v>
      </c>
      <c r="D126" s="26">
        <f si="31" t="shared"/>
        <v>38.322501839514764</v>
      </c>
      <c r="E126" s="26"/>
      <c r="F126">
        <v>38.357999999999997</v>
      </c>
      <c r="G126" s="25">
        <f si="34" t="shared"/>
        <v>-5.8060363711781582E-3</v>
      </c>
      <c r="H126" s="25"/>
      <c r="I126" s="25">
        <f si="35" t="shared"/>
        <v>-6.726106679180277E-3</v>
      </c>
      <c r="J126">
        <v>3218.24</v>
      </c>
      <c r="K126">
        <v>3221.14</v>
      </c>
      <c r="L126" s="25">
        <f si="30" t="shared"/>
        <v>9.0111365218259465E-4</v>
      </c>
      <c r="M126">
        <f si="29" t="shared"/>
        <v>4</v>
      </c>
    </row>
    <row r="127" spans="1:13">
      <c r="A127" s="1">
        <v>42580</v>
      </c>
      <c r="B127">
        <v>37.950000000000003</v>
      </c>
      <c r="C127" s="25">
        <f si="25" t="shared"/>
        <v>-3.937007874015741E-3</v>
      </c>
      <c r="D127" s="26">
        <f si="31" t="shared"/>
        <v>38.153059767659897</v>
      </c>
      <c r="E127" s="26"/>
      <c r="F127">
        <v>38.228999999999999</v>
      </c>
      <c r="G127" s="25">
        <f si="34" t="shared"/>
        <v>-5.3222407035363739E-3</v>
      </c>
      <c r="H127" s="25"/>
      <c r="I127" s="25">
        <f si="35" t="shared"/>
        <v>-7.2981244604880535E-3</v>
      </c>
      <c r="J127">
        <v>3221.14</v>
      </c>
      <c r="K127">
        <v>3203.93</v>
      </c>
      <c r="L127" s="25">
        <f si="30" t="shared"/>
        <v>-5.3428289363393056E-3</v>
      </c>
      <c r="M127">
        <f si="29" t="shared"/>
        <v>5</v>
      </c>
    </row>
    <row r="128" spans="1:13">
      <c r="A128" s="1">
        <v>42583</v>
      </c>
      <c r="B128">
        <v>37.799999999999997</v>
      </c>
      <c r="C128" s="25">
        <f si="25" t="shared"/>
        <v>-3.9525691699606735E-3</v>
      </c>
      <c r="D128" s="26">
        <f si="31" t="shared"/>
        <v>37.905406638097588</v>
      </c>
      <c r="E128" s="26"/>
      <c r="F128">
        <v>38.049999999999997</v>
      </c>
      <c r="G128" s="25">
        <f si="34" t="shared"/>
        <v>-2.7807810928915933E-3</v>
      </c>
      <c r="H128" s="25"/>
      <c r="I128" s="25">
        <f si="35" t="shared"/>
        <v>-6.5703022339027584E-3</v>
      </c>
      <c r="J128">
        <v>3203.93</v>
      </c>
      <c r="K128">
        <v>3176.81</v>
      </c>
      <c r="L128" s="25">
        <f si="30" t="shared"/>
        <v>-8.4646044077117955E-3</v>
      </c>
      <c r="M128">
        <f si="29" t="shared"/>
        <v>1</v>
      </c>
    </row>
    <row r="129" spans="1:13">
      <c r="A129" s="1">
        <v>42584</v>
      </c>
      <c r="B129">
        <v>37.799999999999997</v>
      </c>
      <c r="C129" s="25">
        <f si="25" t="shared"/>
        <v>0</v>
      </c>
      <c r="D129" s="26">
        <f si="31" t="shared"/>
        <v>38.196723442698811</v>
      </c>
      <c r="E129" s="26"/>
      <c r="F129">
        <v>38.049999999999997</v>
      </c>
      <c r="G129" s="25">
        <f si="34" t="shared"/>
        <v>-1.038632131088324E-2</v>
      </c>
      <c r="H129" s="25"/>
      <c r="I129" s="25">
        <f si="35" t="shared"/>
        <v>-6.5703022339027584E-3</v>
      </c>
      <c r="J129">
        <v>3176.81</v>
      </c>
      <c r="K129">
        <v>3189.06</v>
      </c>
      <c r="L129" s="25">
        <f si="30" t="shared"/>
        <v>3.8560694533196216E-3</v>
      </c>
      <c r="M129">
        <f si="29" t="shared"/>
        <v>2</v>
      </c>
    </row>
    <row r="130" spans="1:13">
      <c r="A130" s="1">
        <v>42585</v>
      </c>
      <c r="B130">
        <v>37.85</v>
      </c>
      <c r="C130" s="25">
        <f si="25" t="shared"/>
        <v>1.3227513227513921E-3</v>
      </c>
      <c r="D130" s="26">
        <f si="31" t="shared"/>
        <v>38.103094799094407</v>
      </c>
      <c r="E130" s="26"/>
      <c r="F130">
        <v>38.241999999999997</v>
      </c>
      <c r="G130" s="25">
        <f si="34" t="shared"/>
        <v>-6.6423685642569286E-3</v>
      </c>
      <c r="H130" s="25"/>
      <c r="I130" s="25">
        <f si="35" t="shared"/>
        <v>-1.0250509910569416E-2</v>
      </c>
      <c r="J130">
        <v>3189.06</v>
      </c>
      <c r="K130">
        <v>3193.51</v>
      </c>
      <c r="L130" s="25">
        <f si="30" t="shared"/>
        <v>1.3953955083945146E-3</v>
      </c>
      <c r="M130">
        <f si="29" t="shared"/>
        <v>3</v>
      </c>
    </row>
    <row r="131" spans="1:13">
      <c r="A131" s="1">
        <v>42586</v>
      </c>
      <c r="B131">
        <v>38.049999999999997</v>
      </c>
      <c r="C131" s="25">
        <f si="25" t="shared"/>
        <v>5.2840158520475189E-3</v>
      </c>
      <c r="D131" s="26">
        <f si="31" t="shared"/>
        <v>38.335164812385116</v>
      </c>
      <c r="E131" s="26"/>
      <c r="F131">
        <v>38.289000000000001</v>
      </c>
      <c r="G131" s="25">
        <f si="34" t="shared"/>
        <v>-7.4387266568628485E-3</v>
      </c>
      <c r="H131" s="25"/>
      <c r="I131" s="25">
        <f si="35" t="shared"/>
        <v>-6.242001619264137E-3</v>
      </c>
      <c r="J131">
        <v>3193.51</v>
      </c>
      <c r="K131">
        <v>3201.29</v>
      </c>
      <c r="L131" s="25">
        <f si="30" t="shared"/>
        <v>2.4361908996684001E-3</v>
      </c>
      <c r="M131">
        <f si="29" t="shared"/>
        <v>4</v>
      </c>
    </row>
    <row r="132" spans="1:13">
      <c r="A132" s="1">
        <v>42587</v>
      </c>
      <c r="B132">
        <v>38.1</v>
      </c>
      <c r="C132" s="25">
        <f ref="C132:C159" si="36" t="shared">B132/B131-1</f>
        <v>1.3140604467807293E-3</v>
      </c>
      <c r="D132" s="26">
        <f ref="D132:D141" si="37" t="shared">+F131*(1+L132)</f>
        <v>38.334689075341501</v>
      </c>
      <c r="E132" s="26"/>
      <c r="F132">
        <v>38.270000000000003</v>
      </c>
      <c r="G132" s="25">
        <f si="34" t="shared"/>
        <v>-6.1221071828768681E-3</v>
      </c>
      <c r="H132" s="25"/>
      <c r="I132" s="25">
        <f ref="I132:I144" si="38" t="shared">+B132/F132-1</f>
        <v>-4.4421217663966894E-3</v>
      </c>
      <c r="J132">
        <v>3201.29</v>
      </c>
      <c r="K132">
        <v>3205.1099999999997</v>
      </c>
      <c r="L132" s="25">
        <f ref="L132:L137" si="39" t="shared">+K132/J132-1</f>
        <v>1.1932689634490679E-3</v>
      </c>
      <c r="M132">
        <f ref="M132:M137" si="40" t="shared">WEEKDAY(A132,2)</f>
        <v>5</v>
      </c>
    </row>
    <row r="133" spans="1:13">
      <c r="A133" s="1">
        <v>42590</v>
      </c>
      <c r="B133">
        <v>38.4</v>
      </c>
      <c r="C133" s="25">
        <f si="36" t="shared"/>
        <v>7.8740157480314821E-3</v>
      </c>
      <c r="D133" s="26">
        <f si="37" t="shared"/>
        <v>38.617104748354976</v>
      </c>
      <c r="E133" s="26"/>
      <c r="F133">
        <v>38.523000000000003</v>
      </c>
      <c r="G133" s="25">
        <f si="34" t="shared"/>
        <v>-5.6219840863193093E-3</v>
      </c>
      <c r="H133" s="25"/>
      <c r="I133" s="25">
        <f si="38" t="shared"/>
        <v>-3.1928977493965727E-3</v>
      </c>
      <c r="J133">
        <v>3205.1099999999997</v>
      </c>
      <c r="K133">
        <v>3234.18</v>
      </c>
      <c r="L133" s="25">
        <f si="39" t="shared"/>
        <v>9.0698915169837857E-3</v>
      </c>
      <c r="M133">
        <f si="40" t="shared"/>
        <v>1</v>
      </c>
    </row>
    <row r="134" spans="1:13">
      <c r="A134" s="1">
        <v>42591</v>
      </c>
      <c r="B134">
        <v>38.799999999999997</v>
      </c>
      <c r="C134" s="25">
        <f si="36" t="shared"/>
        <v>1.0416666666666741E-2</v>
      </c>
      <c r="D134" s="26">
        <f si="37" t="shared"/>
        <v>38.794575608036666</v>
      </c>
      <c r="E134" s="26"/>
      <c r="F134">
        <v>38.787999999999997</v>
      </c>
      <c r="G134" s="25">
        <f si="34" t="shared"/>
        <v>1.3982346444874061E-4</v>
      </c>
      <c r="H134" s="25"/>
      <c r="I134" s="25">
        <f si="38" t="shared"/>
        <v>3.0937403320607793E-4</v>
      </c>
      <c r="J134">
        <v>3234.18</v>
      </c>
      <c r="K134">
        <v>3256.98</v>
      </c>
      <c r="L134" s="25">
        <f si="39" t="shared"/>
        <v>7.0497003877336706E-3</v>
      </c>
      <c r="M134">
        <f si="40" t="shared"/>
        <v>2</v>
      </c>
    </row>
    <row r="135" spans="1:13">
      <c r="A135" s="1">
        <v>42592</v>
      </c>
      <c r="B135">
        <v>38.700000000000003</v>
      </c>
      <c r="C135" s="25">
        <f si="36" t="shared"/>
        <v>-2.5773195876287458E-3</v>
      </c>
      <c r="D135" s="26">
        <f si="37" t="shared"/>
        <v>38.625558621790738</v>
      </c>
      <c r="E135" s="26"/>
      <c r="F135">
        <v>38.728000000000002</v>
      </c>
      <c r="G135" s="25">
        <f si="34" t="shared"/>
        <v>1.9272569993917799E-3</v>
      </c>
      <c r="H135" s="25"/>
      <c r="I135" s="25">
        <f si="38" t="shared"/>
        <v>-7.2299111753770795E-4</v>
      </c>
      <c r="J135">
        <v>3256.98</v>
      </c>
      <c r="K135">
        <v>3243.34</v>
      </c>
      <c r="L135" s="25">
        <f si="39" t="shared"/>
        <v>-4.1879286946803207E-3</v>
      </c>
      <c r="M135">
        <f si="40" t="shared"/>
        <v>3</v>
      </c>
    </row>
    <row r="136" spans="1:13">
      <c r="A136" s="1">
        <v>42593</v>
      </c>
      <c r="B136">
        <v>38.65</v>
      </c>
      <c r="C136" s="25">
        <f si="36" t="shared"/>
        <v>-1.2919896640828377E-3</v>
      </c>
      <c r="D136" s="26">
        <f si="37" t="shared"/>
        <v>38.608831044540501</v>
      </c>
      <c r="E136" s="26"/>
      <c r="F136">
        <v>38.654000000000003</v>
      </c>
      <c r="G136" s="25">
        <f si="34" t="shared"/>
        <v>1.0663092962333032E-3</v>
      </c>
      <c r="H136" s="25"/>
      <c r="I136" s="25">
        <f si="38" t="shared"/>
        <v>-1.0348217519540182E-4</v>
      </c>
      <c r="J136">
        <v>3243.34</v>
      </c>
      <c r="K136">
        <v>3233.36</v>
      </c>
      <c r="L136" s="25">
        <f si="39" t="shared"/>
        <v>-3.0770748672664938E-3</v>
      </c>
      <c r="M136">
        <f si="40" t="shared"/>
        <v>4</v>
      </c>
    </row>
    <row r="137" spans="1:13">
      <c r="A137" s="1">
        <v>42594</v>
      </c>
      <c r="B137">
        <v>39.4</v>
      </c>
      <c r="C137" s="25">
        <f si="36" t="shared"/>
        <v>1.9404915912031084E-2</v>
      </c>
      <c r="D137" s="26">
        <f si="37" t="shared"/>
        <v>39.381685435584039</v>
      </c>
      <c r="E137" s="26"/>
      <c r="F137">
        <v>39.360999999999997</v>
      </c>
      <c r="G137" s="25">
        <f si="34" t="shared"/>
        <v>4.6505283390962937E-4</v>
      </c>
      <c r="H137" s="25"/>
      <c r="I137" s="25">
        <f si="38" t="shared"/>
        <v>9.9082848504861154E-4</v>
      </c>
      <c r="J137">
        <v>3233.36</v>
      </c>
      <c r="K137">
        <v>3294.23</v>
      </c>
      <c r="L137" s="25">
        <f si="39" t="shared"/>
        <v>1.8825617933047933E-2</v>
      </c>
      <c r="M137">
        <f si="40" t="shared"/>
        <v>5</v>
      </c>
    </row>
    <row r="138" spans="1:13">
      <c r="A138" s="1">
        <v>42597</v>
      </c>
      <c r="B138">
        <v>40.950000000000003</v>
      </c>
      <c r="C138" s="25">
        <f si="36" t="shared"/>
        <v>3.934010152284273E-2</v>
      </c>
      <c r="D138" s="26">
        <f si="37" t="shared"/>
        <v>40.546287973213765</v>
      </c>
      <c r="E138" s="26"/>
      <c r="F138">
        <v>40.53</v>
      </c>
      <c r="G138" s="25">
        <f si="34" t="shared"/>
        <v>9.9568184158544959E-3</v>
      </c>
      <c r="H138" s="25"/>
      <c r="I138" s="25">
        <f si="38" t="shared"/>
        <v>1.0362694300518172E-2</v>
      </c>
      <c r="J138">
        <v>3294.23</v>
      </c>
      <c r="K138">
        <v>3393.43</v>
      </c>
      <c r="L138" s="25">
        <f ref="L138:L144" si="41" t="shared">+K138/J138-1</f>
        <v>3.0113258637071372E-2</v>
      </c>
      <c r="M138">
        <f ref="M138:M139" si="42" t="shared">WEEKDAY(A138,2)</f>
        <v>1</v>
      </c>
    </row>
    <row r="139" spans="1:13">
      <c r="A139" s="1">
        <v>42598</v>
      </c>
      <c r="B139">
        <v>40.65</v>
      </c>
      <c r="C139" s="25">
        <f si="36" t="shared"/>
        <v>-7.326007326007411E-3</v>
      </c>
      <c r="D139" s="26">
        <f si="37" t="shared"/>
        <v>40.348695125580903</v>
      </c>
      <c r="E139" s="26"/>
      <c r="F139">
        <v>40.423000000000002</v>
      </c>
      <c r="G139" s="25">
        <f si="34" t="shared"/>
        <v>7.4675246245590188E-3</v>
      </c>
      <c r="H139" s="25"/>
      <c r="I139" s="25">
        <f si="38" t="shared"/>
        <v>5.6156148727208866E-3</v>
      </c>
      <c r="J139">
        <v>3393.43</v>
      </c>
      <c r="K139">
        <v>3378.25</v>
      </c>
      <c r="L139" s="25">
        <f si="41" t="shared"/>
        <v>-4.4733499733308202E-3</v>
      </c>
      <c r="M139">
        <f si="42" t="shared"/>
        <v>2</v>
      </c>
    </row>
    <row r="140" spans="1:13">
      <c r="A140" s="1">
        <v>42599</v>
      </c>
      <c r="B140">
        <v>40.450000000000003</v>
      </c>
      <c r="C140" s="25">
        <f si="36" t="shared"/>
        <v>-4.9200492004919383E-3</v>
      </c>
      <c r="D140" s="26">
        <f si="37" t="shared"/>
        <v>40.360778553985057</v>
      </c>
      <c r="E140" s="26"/>
      <c r="F140">
        <v>40.372</v>
      </c>
      <c r="G140" s="25">
        <f si="34" t="shared"/>
        <v>2.2105977439361713E-3</v>
      </c>
      <c r="H140" s="25"/>
      <c r="I140" s="25">
        <f si="38" t="shared"/>
        <v>1.9320321014564268E-3</v>
      </c>
      <c r="J140">
        <v>3378.25</v>
      </c>
      <c r="K140">
        <v>3373.05</v>
      </c>
      <c r="L140" s="25">
        <f si="41" t="shared"/>
        <v>-1.5392584918226815E-3</v>
      </c>
      <c r="M140">
        <f ref="M140" si="43" t="shared">WEEKDAY(A140,2)</f>
        <v>3</v>
      </c>
    </row>
    <row r="141" spans="1:13">
      <c r="A141" s="1">
        <v>42600</v>
      </c>
      <c r="B141">
        <v>40.299999999999997</v>
      </c>
      <c r="C141" s="25">
        <f si="36" t="shared"/>
        <v>-3.7082818294191799E-3</v>
      </c>
      <c r="D141" s="26">
        <f si="37" t="shared"/>
        <v>40.26954544996368</v>
      </c>
      <c r="E141" s="26"/>
      <c r="F141">
        <v>40.289000000000001</v>
      </c>
      <c r="G141" s="25">
        <f si="34" t="shared"/>
        <v>7.5626753905533306E-4</v>
      </c>
      <c r="H141" s="25"/>
      <c r="I141" s="25">
        <f si="38" t="shared"/>
        <v>2.7302737719958614E-4</v>
      </c>
      <c r="J141">
        <v>3373.05</v>
      </c>
      <c r="K141">
        <v>3364.49</v>
      </c>
      <c r="L141" s="25">
        <f si="41" t="shared"/>
        <v>-2.5377625591083142E-3</v>
      </c>
      <c r="M141">
        <f ref="M141" si="44" t="shared">WEEKDAY(A141,2)</f>
        <v>4</v>
      </c>
    </row>
    <row r="142" spans="1:13">
      <c r="A142" s="1">
        <v>42601</v>
      </c>
      <c r="B142">
        <v>40.15</v>
      </c>
      <c r="C142" s="25">
        <f si="36" t="shared"/>
        <v>-3.7220843672456372E-3</v>
      </c>
      <c r="D142" s="26">
        <f>+F141*(1+L142)</f>
        <v>40.295346629058201</v>
      </c>
      <c r="E142" s="26"/>
      <c r="F142">
        <v>40.204999999999998</v>
      </c>
      <c r="G142" s="25">
        <f si="34" t="shared"/>
        <v>-3.607032603446747E-3</v>
      </c>
      <c r="H142" s="25"/>
      <c r="I142" s="25">
        <f si="38" t="shared"/>
        <v>-1.3679890560875929E-3</v>
      </c>
      <c r="J142">
        <v>3364.49</v>
      </c>
      <c r="K142">
        <v>3365.02</v>
      </c>
      <c r="L142" s="25">
        <f si="41" t="shared"/>
        <v>1.5752758961995461E-4</v>
      </c>
      <c r="M142">
        <f ref="M142" si="45" t="shared">WEEKDAY(A142,2)</f>
        <v>5</v>
      </c>
    </row>
    <row r="143" spans="1:13">
      <c r="A143" s="1">
        <v>42604</v>
      </c>
      <c r="B143">
        <v>39.85</v>
      </c>
      <c r="C143" s="25">
        <f si="36" t="shared"/>
        <v>-7.4719800747197196E-3</v>
      </c>
      <c r="D143" s="26">
        <f>+F142*(1+L143)</f>
        <v>39.867710132480639</v>
      </c>
      <c r="E143" s="26"/>
      <c r="F143">
        <v>39.72</v>
      </c>
      <c r="G143" s="25">
        <f si="34" t="shared"/>
        <v>-4.4422246529296494E-4</v>
      </c>
      <c r="H143" s="25"/>
      <c r="I143" s="25">
        <f si="38" t="shared"/>
        <v>3.2729103726083508E-3</v>
      </c>
      <c r="J143">
        <v>3365.02</v>
      </c>
      <c r="K143">
        <v>3336.79</v>
      </c>
      <c r="L143" s="25">
        <f si="41" t="shared"/>
        <v>-8.3892517726491533E-3</v>
      </c>
      <c r="M143">
        <f ref="M143" si="46" t="shared">WEEKDAY(A143,2)</f>
        <v>1</v>
      </c>
    </row>
    <row r="144" spans="1:13">
      <c r="A144" s="1">
        <v>42605</v>
      </c>
      <c r="B144">
        <v>39.9</v>
      </c>
      <c r="C144" s="25">
        <f si="36" t="shared"/>
        <v>1.2547051442910462E-3</v>
      </c>
      <c r="D144" s="26">
        <f>+F143*(1+L144)</f>
        <v>39.779994425780465</v>
      </c>
      <c r="E144" s="26"/>
      <c r="F144">
        <v>39.9</v>
      </c>
      <c r="G144" s="25">
        <f si="34" t="shared"/>
        <v>3.0167318007907618E-3</v>
      </c>
      <c r="H144" s="25"/>
      <c r="I144" s="25">
        <f si="38" t="shared"/>
        <v>0</v>
      </c>
      <c r="J144">
        <v>3336.79</v>
      </c>
      <c r="K144">
        <v>3341.83</v>
      </c>
      <c r="L144" s="25">
        <f si="41" t="shared"/>
        <v>1.5104336802735929E-3</v>
      </c>
      <c r="M144">
        <f ref="M144" si="47" t="shared">WEEKDAY(A144,2)</f>
        <v>2</v>
      </c>
    </row>
    <row r="145" spans="1:13">
      <c r="A145" s="1">
        <v>42606</v>
      </c>
      <c r="B145">
        <v>39.700000000000003</v>
      </c>
      <c r="C145" s="25">
        <f si="36" t="shared"/>
        <v>-5.0125313283206907E-3</v>
      </c>
      <c r="D145" s="26">
        <f ref="D145:D148" si="48" t="shared">+F144*(1+L145)</f>
        <v>39.757083394427603</v>
      </c>
      <c r="E145" s="26"/>
      <c r="F145">
        <v>39.799999999999997</v>
      </c>
      <c r="G145" s="25">
        <f ref="G145:G148" si="49" t="shared">+B145/D145-1</f>
        <v>-1.4358043788393893E-3</v>
      </c>
      <c r="H145" s="25"/>
      <c r="I145" s="25">
        <f ref="I145:I148" si="50" t="shared">+B145/F145-1</f>
        <v>-2.5125628140701961E-3</v>
      </c>
      <c r="J145">
        <v>3341.83</v>
      </c>
      <c r="K145">
        <v>3329.86</v>
      </c>
      <c r="L145" s="25">
        <f ref="L145:L158" si="51" t="shared">+K145/J145-1</f>
        <v>-3.5818698138444516E-3</v>
      </c>
      <c r="M145">
        <f ref="M145:M147" si="52" t="shared">WEEKDAY(A145,2)</f>
        <v>3</v>
      </c>
    </row>
    <row r="146" spans="1:13">
      <c r="A146" s="1">
        <v>42607</v>
      </c>
      <c r="B146">
        <v>39.35</v>
      </c>
      <c r="C146" s="25">
        <f si="36" t="shared"/>
        <v>-8.8161209068010615E-3</v>
      </c>
      <c r="D146" s="26">
        <f si="48" t="shared"/>
        <v>39.550313226381881</v>
      </c>
      <c r="E146" s="26"/>
      <c r="F146">
        <v>39.546999999999997</v>
      </c>
      <c r="G146" s="25">
        <f si="49" t="shared"/>
        <v>-5.0647696577093004E-3</v>
      </c>
      <c r="H146" s="25"/>
      <c r="I146" s="25">
        <f si="50" t="shared"/>
        <v>-4.9814145194324588E-3</v>
      </c>
      <c r="J146">
        <v>3329.86</v>
      </c>
      <c r="K146">
        <v>3308.97</v>
      </c>
      <c r="L146" s="25">
        <f si="51" t="shared"/>
        <v>-6.2735370255807554E-3</v>
      </c>
      <c r="M146">
        <f si="52" t="shared"/>
        <v>4</v>
      </c>
    </row>
    <row r="147" spans="1:13">
      <c r="A147" s="1">
        <v>42608</v>
      </c>
      <c r="B147">
        <v>39.35</v>
      </c>
      <c r="C147" s="25">
        <f si="36" t="shared"/>
        <v>0</v>
      </c>
      <c r="D147" s="26">
        <f si="48" t="shared"/>
        <v>39.524531268038089</v>
      </c>
      <c r="E147" s="26"/>
      <c r="F147">
        <v>39.475999999999999</v>
      </c>
      <c r="G147" s="25">
        <f si="49" t="shared"/>
        <v>-4.4157707236169852E-3</v>
      </c>
      <c r="H147" s="25"/>
      <c r="I147" s="25">
        <f si="50" t="shared"/>
        <v>-3.191812746985434E-3</v>
      </c>
      <c r="J147">
        <v>3308.97</v>
      </c>
      <c r="K147">
        <v>3307.09</v>
      </c>
      <c r="L147" s="25">
        <f si="51" t="shared"/>
        <v>-5.6815262755471885E-4</v>
      </c>
      <c r="M147">
        <f si="52" t="shared"/>
        <v>5</v>
      </c>
    </row>
    <row r="148" spans="1:13">
      <c r="A148" s="1">
        <v>42611</v>
      </c>
      <c r="B148">
        <v>39.15</v>
      </c>
      <c r="C148" s="25">
        <f si="36" t="shared"/>
        <v>-5.0825921219822545E-3</v>
      </c>
      <c r="D148" s="26">
        <f si="48" t="shared"/>
        <v>39.484236376996094</v>
      </c>
      <c r="E148" s="26"/>
      <c r="F148">
        <v>39.43</v>
      </c>
      <c r="G148" s="25">
        <f si="49" t="shared"/>
        <v>-8.4650586579616549E-3</v>
      </c>
      <c r="H148" s="25"/>
      <c r="I148" s="25">
        <f si="50" t="shared"/>
        <v>-7.1011919857976169E-3</v>
      </c>
      <c r="J148">
        <v>3307.09</v>
      </c>
      <c r="K148">
        <v>3307.78</v>
      </c>
      <c r="L148" s="25">
        <f si="51" t="shared"/>
        <v>2.0864264353259721E-4</v>
      </c>
      <c r="M148">
        <f ref="M148" si="53" t="shared">WEEKDAY(A148,2)</f>
        <v>1</v>
      </c>
    </row>
    <row r="149" spans="1:13">
      <c r="A149" s="1">
        <v>42612</v>
      </c>
      <c r="B149">
        <v>39.299999999999997</v>
      </c>
      <c r="C149" s="25">
        <f si="36" t="shared"/>
        <v>3.8314176245211051E-3</v>
      </c>
      <c r="D149" s="26">
        <f ref="D149:D180" si="54" t="shared">+F148*(1+L149)</f>
        <v>39.480184806728374</v>
      </c>
      <c r="E149" s="26"/>
      <c r="F149">
        <v>39.473999999999997</v>
      </c>
      <c r="G149" s="25">
        <f ref="G149:G160" si="55" t="shared">+B149/D149-1</f>
        <v>-4.5639301743508609E-3</v>
      </c>
      <c r="H149" s="25"/>
      <c r="I149" s="25">
        <f ref="I149:I163" si="56" t="shared">+B149/F149-1</f>
        <v>-4.4079647362821328E-3</v>
      </c>
      <c r="J149">
        <v>3307.78</v>
      </c>
      <c r="K149">
        <v>3311.99</v>
      </c>
      <c r="L149" s="25">
        <f si="51" t="shared"/>
        <v>1.2727569548154349E-3</v>
      </c>
      <c r="M149">
        <f ref="M149" si="57" t="shared">WEEKDAY(A149,2)</f>
        <v>2</v>
      </c>
    </row>
    <row r="150" spans="1:13">
      <c r="A150" s="1">
        <v>42613</v>
      </c>
      <c r="B150">
        <v>39.4</v>
      </c>
      <c r="C150" s="25">
        <f si="36" t="shared"/>
        <v>2.5445292620864812E-3</v>
      </c>
      <c r="D150" s="26">
        <f si="54" t="shared"/>
        <v>39.662312525098208</v>
      </c>
      <c r="E150" s="26"/>
      <c r="F150">
        <v>39.658999999999999</v>
      </c>
      <c r="G150" s="25">
        <f si="55" t="shared"/>
        <v>-6.613646769391468E-3</v>
      </c>
      <c r="H150" s="25"/>
      <c r="I150" s="25">
        <f si="56" t="shared"/>
        <v>-6.5306739958143067E-3</v>
      </c>
      <c r="J150">
        <v>3311.99</v>
      </c>
      <c r="K150">
        <v>3327.79</v>
      </c>
      <c r="L150" s="25">
        <f si="51" t="shared"/>
        <v>4.7705458047881955E-3</v>
      </c>
      <c r="M150">
        <f ref="M150" si="58" t="shared">WEEKDAY(A150,2)</f>
        <v>3</v>
      </c>
    </row>
    <row r="151" spans="1:13">
      <c r="A151" s="1">
        <v>42614</v>
      </c>
      <c r="B151">
        <v>39.15</v>
      </c>
      <c r="C151" s="25">
        <f si="36" t="shared"/>
        <v>-6.3451776649746661E-3</v>
      </c>
      <c r="D151" s="26">
        <f si="54" t="shared"/>
        <v>39.346641831365559</v>
      </c>
      <c r="E151" s="26"/>
      <c r="F151">
        <v>39.354999999999997</v>
      </c>
      <c r="G151" s="25">
        <f si="55" t="shared"/>
        <v>-4.997677621595753E-3</v>
      </c>
      <c r="H151" s="25"/>
      <c r="I151" s="25">
        <f si="56" t="shared"/>
        <v>-5.2089950451021938E-3</v>
      </c>
      <c r="J151">
        <v>3327.79</v>
      </c>
      <c r="K151">
        <v>3301.58</v>
      </c>
      <c r="L151" s="25">
        <f si="51" t="shared"/>
        <v>-7.8760979508923912E-3</v>
      </c>
      <c r="M151">
        <f ref="M151" si="59" t="shared">WEEKDAY(A151,2)</f>
        <v>4</v>
      </c>
    </row>
    <row r="152" spans="1:13">
      <c r="A152" s="1">
        <v>42615</v>
      </c>
      <c r="B152">
        <v>39.200000000000003</v>
      </c>
      <c r="C152" s="25">
        <f si="36" t="shared"/>
        <v>1.2771392081738497E-3</v>
      </c>
      <c r="D152" s="26">
        <f si="54" t="shared"/>
        <v>39.504358231513393</v>
      </c>
      <c r="E152" s="26"/>
      <c r="F152">
        <v>39.454000000000001</v>
      </c>
      <c r="G152" s="25">
        <f si="55" t="shared"/>
        <v>-7.7044216167166946E-3</v>
      </c>
      <c r="H152" s="25"/>
      <c r="I152" s="25">
        <f si="56" t="shared"/>
        <v>-6.4378770213412428E-3</v>
      </c>
      <c r="J152">
        <v>3301.58</v>
      </c>
      <c r="K152">
        <v>3314.11</v>
      </c>
      <c r="L152" s="25">
        <f si="51" t="shared"/>
        <v>3.7951526238952926E-3</v>
      </c>
      <c r="M152">
        <f ref="M152" si="60" t="shared">WEEKDAY(A152,2)</f>
        <v>5</v>
      </c>
    </row>
    <row r="153" spans="1:13">
      <c r="A153" s="1">
        <v>42618</v>
      </c>
      <c r="B153">
        <v>39.5</v>
      </c>
      <c r="C153" s="25">
        <f si="36" t="shared"/>
        <v>7.6530612244898322E-3</v>
      </c>
      <c r="D153" s="26">
        <f si="54" t="shared"/>
        <v>39.52031004402388</v>
      </c>
      <c r="E153" s="26"/>
      <c r="F153">
        <v>39.454000000000001</v>
      </c>
      <c r="G153" s="25">
        <f si="55" t="shared"/>
        <v>-5.1391408623202572E-4</v>
      </c>
      <c r="H153" s="25"/>
      <c r="I153" s="25">
        <f si="56" t="shared"/>
        <v>1.1659147361484656E-3</v>
      </c>
      <c r="J153">
        <v>3314.11</v>
      </c>
      <c r="K153">
        <v>3319.68</v>
      </c>
      <c r="L153" s="25">
        <f si="51" t="shared"/>
        <v>1.6806925539585293E-3</v>
      </c>
      <c r="M153">
        <f ref="M153" si="61" t="shared">WEEKDAY(A153,2)</f>
        <v>1</v>
      </c>
    </row>
    <row r="154" spans="1:13">
      <c r="A154" s="1">
        <v>42619</v>
      </c>
      <c r="B154">
        <v>39.549999999999997</v>
      </c>
      <c r="C154" s="25">
        <f si="36" t="shared"/>
        <v>1.2658227848101333E-3</v>
      </c>
      <c r="D154" s="26">
        <f si="54" t="shared"/>
        <v>39.726758006795833</v>
      </c>
      <c r="E154" s="26"/>
      <c r="F154">
        <v>39.750999999999998</v>
      </c>
      <c r="G154" s="25">
        <f si="55" t="shared"/>
        <v>-4.4493438595114565E-3</v>
      </c>
      <c r="H154" s="25"/>
      <c r="I154" s="25">
        <f si="56" t="shared"/>
        <v>-5.0564765666272216E-3</v>
      </c>
      <c r="J154">
        <v>3319.68</v>
      </c>
      <c r="K154">
        <v>3342.63</v>
      </c>
      <c r="L154" s="25">
        <f si="51" t="shared"/>
        <v>6.9133169462116673E-3</v>
      </c>
      <c r="M154">
        <f ref="M154" si="62" t="shared">WEEKDAY(A154,2)</f>
        <v>2</v>
      </c>
    </row>
    <row r="155" spans="1:13">
      <c r="A155" s="1">
        <v>42620</v>
      </c>
      <c r="B155">
        <v>39.75</v>
      </c>
      <c r="C155" s="25">
        <f si="36" t="shared"/>
        <v>5.0568900126422012E-3</v>
      </c>
      <c r="D155" s="26">
        <f si="54" t="shared"/>
        <v>39.729475239556869</v>
      </c>
      <c r="E155" s="26"/>
      <c r="F155">
        <v>39.832999999999998</v>
      </c>
      <c r="G155" s="25">
        <f si="55" t="shared"/>
        <v>5.1661292577787066E-4</v>
      </c>
      <c r="H155" s="25"/>
      <c r="I155" s="25">
        <f si="56" t="shared"/>
        <v>-2.0836994451836066E-3</v>
      </c>
      <c r="J155">
        <v>3342.63</v>
      </c>
      <c r="K155">
        <v>3340.82</v>
      </c>
      <c r="L155" s="25">
        <f si="51" t="shared"/>
        <v>-5.4148978498969047E-4</v>
      </c>
      <c r="M155">
        <f ref="M155" si="63" t="shared">WEEKDAY(A155,2)</f>
        <v>3</v>
      </c>
    </row>
    <row r="156" spans="1:13">
      <c r="A156" s="1">
        <v>42621</v>
      </c>
      <c r="B156">
        <v>39.75</v>
      </c>
      <c r="C156" s="25">
        <f si="36" t="shared"/>
        <v>0</v>
      </c>
      <c r="D156" s="26">
        <f si="54" t="shared"/>
        <v>39.81797686795457</v>
      </c>
      <c r="E156" s="26"/>
      <c r="F156">
        <v>39.826999999999998</v>
      </c>
      <c r="G156" s="25">
        <f si="55" t="shared"/>
        <v>-1.707190402465586E-3</v>
      </c>
      <c r="H156" s="25"/>
      <c r="I156" s="25">
        <f si="56" t="shared"/>
        <v>-1.933361789740573E-3</v>
      </c>
      <c r="J156">
        <v>3340.82</v>
      </c>
      <c r="K156">
        <v>3339.56</v>
      </c>
      <c r="L156" s="25">
        <f si="51" t="shared"/>
        <v>-3.7715291455397981E-4</v>
      </c>
      <c r="M156">
        <f ref="M156" si="64" t="shared">WEEKDAY(A156,2)</f>
        <v>4</v>
      </c>
    </row>
    <row r="157" spans="1:13">
      <c r="A157" s="1">
        <v>42622</v>
      </c>
      <c r="B157">
        <v>39.25</v>
      </c>
      <c r="C157" s="25">
        <f si="36" t="shared"/>
        <v>-1.2578616352201255E-2</v>
      </c>
      <c r="D157" s="26">
        <f si="54" t="shared"/>
        <v>39.570356298434525</v>
      </c>
      <c r="E157" s="26"/>
      <c r="F157">
        <v>39.497999999999998</v>
      </c>
      <c r="G157" s="25">
        <f si="55" t="shared"/>
        <v>-8.0958659057411841E-3</v>
      </c>
      <c r="H157" s="25"/>
      <c r="I157" s="25">
        <f si="56" t="shared"/>
        <v>-6.2787989265278288E-3</v>
      </c>
      <c r="J157">
        <v>3339.56</v>
      </c>
      <c r="K157">
        <v>3318.04</v>
      </c>
      <c r="L157" s="25">
        <f si="51" t="shared"/>
        <v>-6.4439626777179626E-3</v>
      </c>
      <c r="M157">
        <f ref="M157:M158" si="65" t="shared">WEEKDAY(A157,2)</f>
        <v>5</v>
      </c>
    </row>
    <row r="158" spans="1:13">
      <c r="A158" s="1">
        <v>42625</v>
      </c>
      <c r="B158">
        <v>38.4</v>
      </c>
      <c r="C158" s="25">
        <f si="36" t="shared"/>
        <v>-2.1656050955414008E-2</v>
      </c>
      <c r="D158" s="26">
        <f si="54" t="shared"/>
        <v>38.838041373823096</v>
      </c>
      <c r="E158" s="26"/>
      <c r="F158">
        <v>38.853999999999999</v>
      </c>
      <c r="G158" s="25">
        <f si="55" t="shared"/>
        <v>-1.1278667984486401E-2</v>
      </c>
      <c r="H158" s="25"/>
      <c r="I158" s="25">
        <f si="56" t="shared"/>
        <v>-1.1684768620991437E-2</v>
      </c>
      <c r="J158">
        <v>3318.04</v>
      </c>
      <c r="K158">
        <v>3262.6</v>
      </c>
      <c r="L158" s="25">
        <f si="51" t="shared"/>
        <v>-1.6708659329001452E-2</v>
      </c>
      <c r="M158">
        <f si="65" t="shared"/>
        <v>1</v>
      </c>
    </row>
    <row r="159" spans="1:13">
      <c r="A159" s="1">
        <v>42626</v>
      </c>
      <c r="B159">
        <v>38.35</v>
      </c>
      <c r="C159" s="25">
        <f si="36" t="shared"/>
        <v>-1.3020833333332593E-3</v>
      </c>
      <c r="D159" s="26">
        <f si="54" t="shared"/>
        <v>38.826966781094832</v>
      </c>
      <c r="E159" s="26"/>
      <c r="F159">
        <v>38.764000000000003</v>
      </c>
      <c r="G159" s="25">
        <f si="55" t="shared"/>
        <v>-1.2284420356190928E-2</v>
      </c>
      <c r="H159" s="25"/>
      <c r="I159" s="25">
        <f si="56" t="shared"/>
        <v>-1.0680012382623061E-2</v>
      </c>
      <c r="J159">
        <v>3262.6</v>
      </c>
      <c r="K159">
        <v>3260.33</v>
      </c>
      <c r="L159" s="25">
        <f ref="L159:L163" si="66" t="shared">+K159/J159-1</f>
        <v>-6.9576411450988918E-4</v>
      </c>
      <c r="M159">
        <f ref="M159:M162" si="67" t="shared">WEEKDAY(A159,2)</f>
        <v>2</v>
      </c>
    </row>
    <row r="160" spans="1:13">
      <c r="A160" s="1">
        <v>42627</v>
      </c>
      <c r="B160">
        <v>38.25</v>
      </c>
      <c r="C160" s="25">
        <f ref="C160:C180" si="68" t="shared">B160/B159-1</f>
        <v>-2.6075619295958807E-3</v>
      </c>
      <c r="D160" s="26">
        <f si="54" t="shared"/>
        <v>38.507184769639892</v>
      </c>
      <c r="E160" s="26"/>
      <c r="F160">
        <v>38.587000000000003</v>
      </c>
      <c r="G160" s="25">
        <f si="55" t="shared"/>
        <v>-6.6788774920431004E-3</v>
      </c>
      <c r="H160" s="25"/>
      <c r="I160" s="25">
        <f si="56" t="shared"/>
        <v>-8.7335112861846032E-3</v>
      </c>
      <c r="J160">
        <v>3260.33</v>
      </c>
      <c r="K160">
        <v>3238.73</v>
      </c>
      <c r="L160" s="25">
        <f si="66" t="shared"/>
        <v>-6.6250962325898888E-3</v>
      </c>
      <c r="M160">
        <f si="67" t="shared"/>
        <v>3</v>
      </c>
    </row>
    <row r="161" spans="1:13">
      <c r="A161" s="1">
        <v>42628</v>
      </c>
      <c r="B161">
        <v>38.450000000000003</v>
      </c>
      <c r="C161" s="25">
        <f si="68" t="shared"/>
        <v>5.2287581699346219E-3</v>
      </c>
      <c r="D161" s="26">
        <f si="54" t="shared"/>
        <v>38.587000000000003</v>
      </c>
      <c r="E161" s="26"/>
      <c r="F161">
        <v>38.590000000000003</v>
      </c>
      <c r="G161" s="25">
        <f ref="G161:G163" si="69" t="shared">+B161/D161-1</f>
        <v>-3.5504185347396966E-3</v>
      </c>
      <c r="H161" s="25"/>
      <c r="I161" s="25">
        <f si="56" t="shared"/>
        <v>-3.6278828712101863E-3</v>
      </c>
      <c r="J161">
        <v>3238.73</v>
      </c>
      <c r="K161">
        <v>3238.73</v>
      </c>
      <c r="L161" s="25">
        <f si="66" t="shared"/>
        <v>0</v>
      </c>
      <c r="M161">
        <f si="67" t="shared"/>
        <v>4</v>
      </c>
    </row>
    <row r="162" spans="1:13">
      <c r="A162" s="1">
        <v>42632</v>
      </c>
      <c r="B162">
        <v>38.75</v>
      </c>
      <c r="C162" s="25">
        <f si="68" t="shared"/>
        <v>7.8023407022105307E-3</v>
      </c>
      <c r="D162" s="26">
        <f si="54" t="shared"/>
        <v>38.880610856724701</v>
      </c>
      <c r="E162" s="26"/>
      <c r="F162">
        <v>38.939</v>
      </c>
      <c r="G162" s="25">
        <f si="69" t="shared"/>
        <v>-3.3592799559143405E-3</v>
      </c>
      <c r="H162" s="25"/>
      <c r="I162" s="25">
        <f si="56" t="shared"/>
        <v>-4.853745602095616E-3</v>
      </c>
      <c r="J162">
        <v>3238.73</v>
      </c>
      <c r="K162">
        <v>3263.12</v>
      </c>
      <c r="L162" s="25">
        <f si="66" t="shared"/>
        <v>7.5307296378517297E-3</v>
      </c>
      <c r="M162">
        <f si="67" t="shared"/>
        <v>1</v>
      </c>
    </row>
    <row r="163" spans="1:13">
      <c r="A163" s="1">
        <v>42633</v>
      </c>
      <c r="B163">
        <v>38.799999999999997</v>
      </c>
      <c r="C163" s="25">
        <f si="68" t="shared"/>
        <v>1.290322580645098E-3</v>
      </c>
      <c r="D163" s="26">
        <f si="54" t="shared"/>
        <v>38.870742908627328</v>
      </c>
      <c r="E163" s="26"/>
      <c r="F163">
        <v>38.841999999999999</v>
      </c>
      <c r="G163" s="25">
        <f si="69" t="shared"/>
        <v>-1.8199525744497791E-3</v>
      </c>
      <c r="H163" s="25"/>
      <c r="I163" s="25">
        <f si="56" t="shared"/>
        <v>-1.0813037433705652E-3</v>
      </c>
      <c r="J163">
        <v>3263.12</v>
      </c>
      <c r="K163">
        <v>3257.4</v>
      </c>
      <c r="L163" s="25">
        <f si="66" t="shared"/>
        <v>-1.7529235823383615E-3</v>
      </c>
      <c r="M163">
        <f ref="M163" si="70" t="shared">WEEKDAY(A163,2)</f>
        <v>2</v>
      </c>
    </row>
    <row r="164" spans="1:13">
      <c r="A164" s="1">
        <v>42634</v>
      </c>
      <c r="B164">
        <v>38.75</v>
      </c>
      <c r="C164" s="25">
        <f si="68" t="shared"/>
        <v>-1.2886597938143174E-3</v>
      </c>
      <c r="D164" s="26">
        <f si="54" t="shared"/>
        <v>38.952179922637683</v>
      </c>
      <c r="E164" s="26"/>
      <c r="F164">
        <v>38.9</v>
      </c>
      <c r="G164" s="25">
        <f ref="G164:G166" si="71" t="shared">+B164/D164-1</f>
        <v>-5.1904648992490143E-3</v>
      </c>
      <c r="H164" s="25"/>
      <c r="I164" s="25">
        <f ref="I164:I184" si="72" t="shared">+B164/F164-1</f>
        <v>-3.856041131105381E-3</v>
      </c>
      <c r="J164">
        <v>3257.4</v>
      </c>
      <c r="K164">
        <v>3266.64</v>
      </c>
      <c r="L164" s="25">
        <f ref="L164:L225" si="73" t="shared">+K164/J164-1</f>
        <v>2.8366181617240915E-3</v>
      </c>
      <c r="M164">
        <f ref="M164:M165" si="74" t="shared">WEEKDAY(A164,2)</f>
        <v>3</v>
      </c>
    </row>
    <row r="165" spans="1:13">
      <c r="A165" s="1">
        <v>42635</v>
      </c>
      <c r="B165">
        <v>39</v>
      </c>
      <c r="C165" s="25">
        <f si="68" t="shared"/>
        <v>6.4516129032257119E-3</v>
      </c>
      <c r="D165" s="26">
        <f si="54" t="shared"/>
        <v>39.191514216442584</v>
      </c>
      <c r="E165" s="26"/>
      <c r="F165">
        <v>39.22</v>
      </c>
      <c r="G165" s="25">
        <f si="71" t="shared"/>
        <v>-4.886624573495979E-3</v>
      </c>
      <c r="H165" s="25"/>
      <c r="I165" s="25">
        <f si="72" t="shared"/>
        <v>-5.6093829678734997E-3</v>
      </c>
      <c r="J165">
        <v>3266.64</v>
      </c>
      <c r="K165">
        <v>3291.12</v>
      </c>
      <c r="L165" s="25">
        <f si="73" t="shared"/>
        <v>7.4939387260304358E-3</v>
      </c>
      <c r="M165">
        <f si="74" t="shared"/>
        <v>4</v>
      </c>
    </row>
    <row r="166" spans="1:13">
      <c r="A166" s="1">
        <v>42636</v>
      </c>
      <c r="B166">
        <v>38.700000000000003</v>
      </c>
      <c r="C166" s="25">
        <f si="68" t="shared"/>
        <v>-7.692307692307665E-3</v>
      </c>
      <c r="D166" s="26">
        <f si="54" t="shared"/>
        <v>39.035883650550574</v>
      </c>
      <c r="E166" s="26"/>
      <c r="F166">
        <v>39.055</v>
      </c>
      <c r="G166" s="25">
        <f si="71" t="shared"/>
        <v>-8.6044843651396086E-3</v>
      </c>
      <c r="H166" s="25"/>
      <c r="I166" s="25">
        <f si="72" t="shared"/>
        <v>-9.0897452310843008E-3</v>
      </c>
      <c r="J166">
        <v>3291.12</v>
      </c>
      <c r="K166">
        <v>3275.67</v>
      </c>
      <c r="L166" s="25">
        <f si="73" t="shared"/>
        <v>-4.6944505214030485E-3</v>
      </c>
      <c r="M166">
        <f ref="M166:M167" si="75" t="shared">WEEKDAY(A166,2)</f>
        <v>5</v>
      </c>
    </row>
    <row r="167" spans="1:13">
      <c r="A167" s="1">
        <v>42639</v>
      </c>
      <c r="B167">
        <v>38</v>
      </c>
      <c r="C167" s="25">
        <f si="68" t="shared"/>
        <v>-1.8087855297157729E-2</v>
      </c>
      <c r="D167" s="26">
        <f si="54" t="shared"/>
        <v>38.394598784370828</v>
      </c>
      <c r="E167" s="26"/>
      <c r="F167">
        <v>38.39</v>
      </c>
      <c r="G167" s="25">
        <f>+B167/D167-1</f>
        <v>-1.0277455602204499E-2</v>
      </c>
      <c r="H167" s="25"/>
      <c r="I167" s="25">
        <f si="72" t="shared"/>
        <v>-1.015889554571503E-2</v>
      </c>
      <c r="J167">
        <v>3275.67</v>
      </c>
      <c r="K167">
        <v>3220.28</v>
      </c>
      <c r="L167" s="25">
        <f si="73" t="shared"/>
        <v>-1.6909517747514258E-2</v>
      </c>
      <c r="M167">
        <f si="75" t="shared"/>
        <v>1</v>
      </c>
    </row>
    <row r="168" spans="1:13">
      <c r="A168" s="1">
        <v>42640</v>
      </c>
      <c r="B168">
        <v>38.35</v>
      </c>
      <c r="C168" s="25">
        <f si="68" t="shared"/>
        <v>9.2105263157895578E-3</v>
      </c>
      <c r="D168" s="26">
        <f si="54" t="shared"/>
        <v>38.634029494329688</v>
      </c>
      <c r="E168" s="26"/>
      <c r="F168">
        <v>38.585000000000001</v>
      </c>
      <c r="G168" s="25">
        <f>+B168/D168-1</f>
        <v>-7.3517957626287878E-3</v>
      </c>
      <c r="H168" s="25"/>
      <c r="I168" s="25">
        <f si="72" t="shared"/>
        <v>-6.0904496566023258E-3</v>
      </c>
      <c r="J168">
        <v>3220.28</v>
      </c>
      <c r="K168">
        <v>3240.75</v>
      </c>
      <c r="L168" s="25">
        <f si="73" t="shared"/>
        <v>6.3565901101767519E-3</v>
      </c>
      <c r="M168">
        <f ref="M168" si="76" t="shared">WEEKDAY(A168,2)</f>
        <v>2</v>
      </c>
    </row>
    <row r="169" spans="1:13">
      <c r="A169" s="1">
        <v>42641</v>
      </c>
      <c r="B169">
        <v>38.450000000000003</v>
      </c>
      <c r="C169" s="25">
        <f si="68" t="shared"/>
        <v>2.6075619295957697E-3</v>
      </c>
      <c r="D169" s="26">
        <f si="54" t="shared"/>
        <v>38.467604921700222</v>
      </c>
      <c r="E169" s="26"/>
      <c r="F169">
        <v>38.462000000000003</v>
      </c>
      <c r="G169" s="25">
        <f>+B169/D169-1</f>
        <v>-4.5765577909129274E-4</v>
      </c>
      <c r="H169" s="25"/>
      <c r="I169" s="25">
        <f si="72" t="shared"/>
        <v>-3.1199625604494408E-4</v>
      </c>
      <c r="J169">
        <v>3240.75</v>
      </c>
      <c r="K169">
        <v>3230.89</v>
      </c>
      <c r="L169" s="25">
        <f si="73" t="shared"/>
        <v>-3.0425055928412492E-3</v>
      </c>
      <c r="M169">
        <f ref="M169" si="77" t="shared">WEEKDAY(A169,2)</f>
        <v>3</v>
      </c>
    </row>
    <row r="170" spans="1:13">
      <c r="A170" s="1">
        <v>42642</v>
      </c>
      <c r="B170">
        <v>38.65</v>
      </c>
      <c r="C170" s="25">
        <f si="68" t="shared"/>
        <v>5.2015604681403538E-3</v>
      </c>
      <c r="D170" s="26">
        <f si="54" t="shared"/>
        <v>38.622710206785129</v>
      </c>
      <c r="E170" s="26"/>
      <c r="F170">
        <v>38.625</v>
      </c>
      <c r="G170" s="25">
        <f>+B170/D170-1</f>
        <v>7.0657375074811846E-4</v>
      </c>
      <c r="H170" s="25"/>
      <c r="I170" s="25">
        <f si="72" t="shared"/>
        <v>6.4724919093839262E-4</v>
      </c>
      <c r="J170">
        <v>3230.89</v>
      </c>
      <c r="K170">
        <v>3244.39</v>
      </c>
      <c r="L170" s="25">
        <f si="73" t="shared"/>
        <v>4.1784152354304993E-3</v>
      </c>
      <c r="M170">
        <f ref="M170" si="78" t="shared">WEEKDAY(A170,2)</f>
        <v>4</v>
      </c>
    </row>
    <row r="171" spans="1:13">
      <c r="A171" s="1">
        <v>42643</v>
      </c>
      <c r="B171">
        <v>38.450000000000003</v>
      </c>
      <c r="C171" s="25">
        <f si="68" t="shared"/>
        <v>-5.1746442432081263E-3</v>
      </c>
      <c r="D171" s="26">
        <f si="54" t="shared"/>
        <v>38.730836921578479</v>
      </c>
      <c r="E171" s="26"/>
      <c r="F171">
        <v>38.753</v>
      </c>
      <c r="G171" s="25">
        <f>+B171/D171-1</f>
        <v>-7.2509902677060367E-3</v>
      </c>
      <c r="H171" s="25"/>
      <c r="I171" s="25">
        <f si="72" t="shared"/>
        <v>-7.8187495161664566E-3</v>
      </c>
      <c r="J171">
        <v>3244.39</v>
      </c>
      <c r="K171">
        <v>3253.28</v>
      </c>
      <c r="L171" s="25">
        <f si="73" t="shared"/>
        <v>2.7401144745238248E-3</v>
      </c>
      <c r="M171">
        <f ref="M171" si="79" t="shared">WEEKDAY(A171,2)</f>
        <v>5</v>
      </c>
    </row>
    <row r="172" spans="1:13">
      <c r="A172" s="1">
        <v>42646</v>
      </c>
      <c r="B172">
        <v>38.700000000000003</v>
      </c>
      <c r="C172" s="25">
        <f si="68" t="shared"/>
        <v>6.5019505851755532E-3</v>
      </c>
      <c r="D172" s="26">
        <f si="54" t="shared"/>
        <v>38.753</v>
      </c>
      <c r="E172" s="26"/>
      <c r="F172">
        <v>38.753</v>
      </c>
      <c r="G172" s="25">
        <f ref="G172:G184" si="80" t="shared">+B172/D172-1</f>
        <v>-1.3676360539828236E-3</v>
      </c>
      <c r="H172" s="25"/>
      <c r="I172" s="25">
        <f si="72" t="shared"/>
        <v>-1.3676360539828236E-3</v>
      </c>
      <c r="J172">
        <v>3253.28</v>
      </c>
      <c r="K172">
        <v>3253.28</v>
      </c>
      <c r="L172" s="25">
        <f si="73" t="shared"/>
        <v>0</v>
      </c>
      <c r="M172">
        <f ref="M172:M176" si="81" t="shared">WEEKDAY(A172,2)</f>
        <v>1</v>
      </c>
    </row>
    <row r="173" spans="1:13">
      <c r="A173" s="1">
        <v>42647</v>
      </c>
      <c r="B173">
        <v>38.700000000000003</v>
      </c>
      <c r="C173" s="25">
        <f si="68" t="shared"/>
        <v>0</v>
      </c>
      <c r="D173" s="26">
        <f si="54" t="shared"/>
        <v>38.753</v>
      </c>
      <c r="E173" s="26"/>
      <c r="F173">
        <v>38.753</v>
      </c>
      <c r="G173" s="25">
        <f si="80" t="shared"/>
        <v>-1.3676360539828236E-3</v>
      </c>
      <c r="H173" s="25"/>
      <c r="I173" s="25">
        <f si="72" t="shared"/>
        <v>-1.3676360539828236E-3</v>
      </c>
      <c r="J173">
        <v>3253.28</v>
      </c>
      <c r="K173">
        <v>3253.28</v>
      </c>
      <c r="L173" s="25">
        <f si="73" t="shared"/>
        <v>0</v>
      </c>
      <c r="M173">
        <f si="81" t="shared"/>
        <v>2</v>
      </c>
    </row>
    <row r="174" spans="1:13">
      <c r="A174" s="1">
        <v>42648</v>
      </c>
      <c r="B174">
        <v>38.700000000000003</v>
      </c>
      <c r="C174" s="25">
        <f si="68" t="shared"/>
        <v>0</v>
      </c>
      <c r="D174" s="26">
        <f si="54" t="shared"/>
        <v>38.753</v>
      </c>
      <c r="E174" s="26"/>
      <c r="F174">
        <v>38.753</v>
      </c>
      <c r="G174" s="25">
        <f si="80" t="shared"/>
        <v>-1.3676360539828236E-3</v>
      </c>
      <c r="H174" s="25"/>
      <c r="I174" s="25">
        <f si="72" t="shared"/>
        <v>-1.3676360539828236E-3</v>
      </c>
      <c r="J174">
        <v>3253.28</v>
      </c>
      <c r="K174">
        <v>3253.28</v>
      </c>
      <c r="L174" s="25">
        <f si="73" t="shared"/>
        <v>0</v>
      </c>
      <c r="M174">
        <f si="81" t="shared"/>
        <v>3</v>
      </c>
    </row>
    <row r="175" spans="1:13">
      <c r="A175" s="1">
        <v>42649</v>
      </c>
      <c r="B175">
        <v>38.950000000000003</v>
      </c>
      <c r="C175" s="25">
        <f si="68" t="shared"/>
        <v>6.4599483204135222E-3</v>
      </c>
      <c r="D175" s="26">
        <f si="54" t="shared"/>
        <v>38.753</v>
      </c>
      <c r="E175" s="26"/>
      <c r="F175">
        <v>38.753</v>
      </c>
      <c r="G175" s="25">
        <f si="80" t="shared"/>
        <v>5.0834774082006984E-3</v>
      </c>
      <c r="H175" s="25"/>
      <c r="I175" s="25">
        <f si="72" t="shared"/>
        <v>5.0834774082006984E-3</v>
      </c>
      <c r="J175">
        <v>3253.28</v>
      </c>
      <c r="K175">
        <v>3253.28</v>
      </c>
      <c r="L175" s="25">
        <f si="73" t="shared"/>
        <v>0</v>
      </c>
      <c r="M175">
        <f si="81" t="shared"/>
        <v>4</v>
      </c>
    </row>
    <row r="176" spans="1:13">
      <c r="A176" s="1">
        <v>42650</v>
      </c>
      <c r="B176">
        <v>38.85</v>
      </c>
      <c r="C176" s="25">
        <f si="68" t="shared"/>
        <v>-2.5673940949936247E-3</v>
      </c>
      <c r="D176" s="26">
        <f si="54" t="shared"/>
        <v>38.753</v>
      </c>
      <c r="E176" s="26"/>
      <c r="F176">
        <v>38.753</v>
      </c>
      <c r="G176" s="25">
        <f si="80" t="shared"/>
        <v>2.5030320233272452E-3</v>
      </c>
      <c r="H176" s="25"/>
      <c r="I176" s="25">
        <f si="72" t="shared"/>
        <v>2.5030320233272452E-3</v>
      </c>
      <c r="J176">
        <v>3253.28</v>
      </c>
      <c r="K176">
        <v>3253.28</v>
      </c>
      <c r="L176" s="25">
        <f si="73" t="shared"/>
        <v>0</v>
      </c>
      <c r="M176">
        <f si="81" t="shared"/>
        <v>5</v>
      </c>
    </row>
    <row r="177" spans="1:13">
      <c r="A177" s="1">
        <v>42653</v>
      </c>
      <c r="B177">
        <v>38.85</v>
      </c>
      <c r="C177" s="25">
        <f si="68" t="shared"/>
        <v>0</v>
      </c>
      <c r="D177" s="26">
        <f si="54" t="shared"/>
        <v>39.236507189667037</v>
      </c>
      <c r="E177" s="26"/>
      <c r="F177">
        <v>39.24</v>
      </c>
      <c r="G177" s="25">
        <f si="80" t="shared"/>
        <v>-9.8507032697554564E-3</v>
      </c>
      <c r="H177" s="25"/>
      <c r="I177" s="25">
        <f si="72" t="shared"/>
        <v>-9.9388379204893296E-3</v>
      </c>
      <c r="J177">
        <v>3253.28</v>
      </c>
      <c r="K177">
        <v>3293.87</v>
      </c>
      <c r="L177" s="25">
        <f si="73" t="shared"/>
        <v>1.2476638961294251E-2</v>
      </c>
      <c r="M177">
        <f ref="M177:M178" si="82" t="shared">WEEKDAY(A177,2)</f>
        <v>1</v>
      </c>
    </row>
    <row r="178" spans="1:13">
      <c r="A178" s="1">
        <v>42654</v>
      </c>
      <c r="B178">
        <v>39.200000000000003</v>
      </c>
      <c r="C178" s="25">
        <f si="68" t="shared"/>
        <v>9.009009009009139E-3</v>
      </c>
      <c r="D178" s="26">
        <f si="54" t="shared"/>
        <v>39.391176458087294</v>
      </c>
      <c r="E178" s="26"/>
      <c r="F178">
        <v>39.173999999999999</v>
      </c>
      <c r="G178" s="25">
        <f si="80" t="shared"/>
        <v>-4.8532812491829391E-3</v>
      </c>
      <c r="H178" s="25"/>
      <c r="I178" s="25">
        <f si="72" t="shared"/>
        <v>6.6370551896666186E-4</v>
      </c>
      <c r="J178">
        <v>3293.87</v>
      </c>
      <c r="K178">
        <v>3306.56</v>
      </c>
      <c r="L178" s="25">
        <f si="73" t="shared"/>
        <v>3.8526110623673393E-3</v>
      </c>
      <c r="M178">
        <f si="82" t="shared"/>
        <v>2</v>
      </c>
    </row>
    <row r="179" spans="1:13">
      <c r="A179" s="1">
        <v>42655</v>
      </c>
      <c r="B179">
        <v>38.799999999999997</v>
      </c>
      <c r="C179" s="25">
        <f si="68" t="shared"/>
        <v>-1.0204081632653184E-2</v>
      </c>
      <c r="D179" s="26">
        <f si="54" t="shared"/>
        <v>39.096399805235656</v>
      </c>
      <c r="E179" s="26"/>
      <c r="F179">
        <v>39.090000000000003</v>
      </c>
      <c r="G179" s="25">
        <f si="80" t="shared"/>
        <v>-7.5812557348557963E-3</v>
      </c>
      <c r="H179" s="25"/>
      <c r="I179" s="25">
        <f si="72" t="shared"/>
        <v>-7.4187771808648106E-3</v>
      </c>
      <c r="J179">
        <v>3306.56</v>
      </c>
      <c r="K179">
        <v>3300.01</v>
      </c>
      <c r="L179" s="25">
        <f si="73" t="shared"/>
        <v>-1.9809106745377614E-3</v>
      </c>
      <c r="M179">
        <f ref="M179:M182" si="83" t="shared">WEEKDAY(A179,2)</f>
        <v>3</v>
      </c>
    </row>
    <row r="180" spans="1:13">
      <c r="A180" s="1">
        <v>42656</v>
      </c>
      <c r="B180">
        <v>38.75</v>
      </c>
      <c r="C180" s="25">
        <f si="68" t="shared"/>
        <v>-1.2886597938143174E-3</v>
      </c>
      <c r="D180" s="26">
        <f si="54" t="shared"/>
        <v>39.121271905236654</v>
      </c>
      <c r="E180" s="26"/>
      <c r="F180">
        <v>39.026000000000003</v>
      </c>
      <c r="G180" s="25">
        <f si="80" t="shared"/>
        <v>-9.4902820679242383E-3</v>
      </c>
      <c r="H180" s="25"/>
      <c r="I180" s="25">
        <f si="72" t="shared"/>
        <v>-7.0722082714088641E-3</v>
      </c>
      <c r="J180">
        <v>3300.01</v>
      </c>
      <c r="K180">
        <v>3302.65</v>
      </c>
      <c r="L180" s="25">
        <f si="73" t="shared"/>
        <v>7.9999757576487696E-4</v>
      </c>
      <c r="M180">
        <f si="83" t="shared"/>
        <v>4</v>
      </c>
    </row>
    <row r="181" spans="1:13">
      <c r="A181" s="1">
        <v>42657</v>
      </c>
      <c r="B181">
        <v>39</v>
      </c>
      <c r="C181" s="25">
        <f ref="C181:C215" si="84" t="shared">B181/B180-1</f>
        <v>6.4516129032257119E-3</v>
      </c>
      <c r="D181" s="26">
        <f ref="D181:D199" si="85" t="shared">+F180*(1+L181)</f>
        <v>39.063813028931314</v>
      </c>
      <c r="E181" s="26"/>
      <c r="F181">
        <v>39.088999999999999</v>
      </c>
      <c r="G181" s="25">
        <f si="80" t="shared"/>
        <v>-1.6335586309521588E-3</v>
      </c>
      <c r="H181" s="25"/>
      <c r="I181" s="25">
        <f si="72" t="shared"/>
        <v>-2.276855381309284E-3</v>
      </c>
      <c r="J181">
        <v>3302.65</v>
      </c>
      <c r="K181">
        <v>3305.85</v>
      </c>
      <c r="L181" s="25">
        <f si="73" t="shared"/>
        <v>9.6891889846029144E-4</v>
      </c>
      <c r="M181">
        <f si="83" t="shared"/>
        <v>5</v>
      </c>
    </row>
    <row r="182" spans="1:13">
      <c r="A182" s="1">
        <v>42660</v>
      </c>
      <c r="B182">
        <v>38.450000000000003</v>
      </c>
      <c r="C182" s="25">
        <f si="84" t="shared"/>
        <v>-1.4102564102564052E-2</v>
      </c>
      <c r="D182" s="26">
        <f si="85" t="shared"/>
        <v>38.758277393106162</v>
      </c>
      <c r="E182" s="26"/>
      <c r="F182">
        <v>38.701999999999998</v>
      </c>
      <c r="G182" s="25">
        <f si="80" t="shared"/>
        <v>-7.9538466062217816E-3</v>
      </c>
      <c r="H182" s="25"/>
      <c r="I182" s="25">
        <f si="72" t="shared"/>
        <v>-6.5112914061287164E-3</v>
      </c>
      <c r="J182">
        <v>3305.85</v>
      </c>
      <c r="K182">
        <v>3277.88</v>
      </c>
      <c r="L182" s="25">
        <f si="73" t="shared"/>
        <v>-8.460758957605452E-3</v>
      </c>
      <c r="M182">
        <f si="83" t="shared"/>
        <v>1</v>
      </c>
    </row>
    <row r="183" spans="1:13">
      <c r="A183" s="1">
        <v>42661</v>
      </c>
      <c r="B183">
        <v>39.1</v>
      </c>
      <c r="C183" s="25">
        <f si="84" t="shared"/>
        <v>1.6905071521456483E-2</v>
      </c>
      <c r="D183" s="26">
        <f si="85" t="shared"/>
        <v>39.215015089020945</v>
      </c>
      <c r="E183" s="26"/>
      <c r="F183">
        <v>39.186999999999998</v>
      </c>
      <c r="G183" s="25">
        <f si="80" t="shared"/>
        <v>-2.9329349678904881E-3</v>
      </c>
      <c r="H183" s="25"/>
      <c r="I183" s="25">
        <f si="72" t="shared"/>
        <v>-2.220124020721026E-3</v>
      </c>
      <c r="J183">
        <v>3277.88</v>
      </c>
      <c r="K183">
        <v>3321.33</v>
      </c>
      <c r="L183" s="25">
        <f si="73" t="shared"/>
        <v>1.3255518810938671E-2</v>
      </c>
      <c r="M183">
        <f ref="M183:M184" si="86" t="shared">WEEKDAY(A183,2)</f>
        <v>2</v>
      </c>
    </row>
    <row r="184" spans="1:13">
      <c r="A184" s="1">
        <v>42662</v>
      </c>
      <c r="B184">
        <v>39</v>
      </c>
      <c r="C184" s="25">
        <f si="84" t="shared"/>
        <v>-2.5575447570332921E-3</v>
      </c>
      <c r="D184" s="26">
        <f si="85" t="shared"/>
        <v>39.1269451936423</v>
      </c>
      <c r="E184" s="26"/>
      <c r="F184">
        <v>39.152000000000001</v>
      </c>
      <c r="G184" s="25">
        <f si="80" t="shared"/>
        <v>-3.2444442829369091E-3</v>
      </c>
      <c r="H184" s="25"/>
      <c r="I184" s="25">
        <f si="72" t="shared"/>
        <v>-3.8823048630977075E-3</v>
      </c>
      <c r="J184">
        <v>3321.33</v>
      </c>
      <c r="K184">
        <v>3316.24</v>
      </c>
      <c r="L184" s="25">
        <f si="73" t="shared"/>
        <v>-1.5325185994767843E-3</v>
      </c>
      <c r="M184">
        <f si="86" t="shared"/>
        <v>3</v>
      </c>
    </row>
    <row r="185" spans="1:13">
      <c r="A185" s="1">
        <v>42663</v>
      </c>
      <c r="B185">
        <v>39.1</v>
      </c>
      <c r="C185" s="25">
        <f si="84" t="shared"/>
        <v>2.564102564102555E-3</v>
      </c>
      <c r="D185" s="26">
        <f si="85" t="shared"/>
        <v>39.179862494873717</v>
      </c>
      <c r="E185" s="26"/>
      <c r="F185">
        <v>39.170999999999999</v>
      </c>
      <c r="G185" s="25">
        <f ref="G185" si="87" t="shared">+B185/D185-1</f>
        <v>-2.0383556701906169E-3</v>
      </c>
      <c r="H185" s="25"/>
      <c r="I185" s="25">
        <f ref="I185:I195" si="88" t="shared">+B185/F185-1</f>
        <v>-1.8125654182941098E-3</v>
      </c>
      <c r="J185">
        <v>3316.24</v>
      </c>
      <c r="K185">
        <v>3318.6</v>
      </c>
      <c r="L185" s="25">
        <f si="73" t="shared"/>
        <v>7.1164933780432094E-4</v>
      </c>
      <c r="M185">
        <f ref="M185" si="89" t="shared">WEEKDAY(A185,2)</f>
        <v>4</v>
      </c>
    </row>
    <row r="186" spans="1:13">
      <c r="A186" s="1">
        <v>42664</v>
      </c>
      <c r="B186">
        <v>39.1</v>
      </c>
      <c r="C186" s="25">
        <f si="84" t="shared"/>
        <v>0</v>
      </c>
      <c r="D186" s="26">
        <f si="85" t="shared"/>
        <v>39.278883728078107</v>
      </c>
      <c r="E186" s="26"/>
      <c r="F186">
        <v>39.17</v>
      </c>
      <c r="G186" s="25">
        <f ref="G186:G195" si="90" t="shared">+B186/D186-1</f>
        <v>-4.5541958197308219E-3</v>
      </c>
      <c r="H186" s="25"/>
      <c r="I186" s="25">
        <f si="88" t="shared"/>
        <v>-1.7870819504722801E-3</v>
      </c>
      <c r="J186">
        <v>3318.6</v>
      </c>
      <c r="K186">
        <v>3327.74</v>
      </c>
      <c r="L186" s="25">
        <f si="73" t="shared"/>
        <v>2.7541734466340895E-3</v>
      </c>
      <c r="M186">
        <f ref="M186:M189" si="91" t="shared">WEEKDAY(A186,2)</f>
        <v>5</v>
      </c>
    </row>
    <row r="187" spans="1:13">
      <c r="A187" s="1">
        <v>42667</v>
      </c>
      <c r="B187">
        <v>39.6</v>
      </c>
      <c r="C187" s="25">
        <f si="84" t="shared"/>
        <v>1.2787723785166349E-2</v>
      </c>
      <c r="D187" s="26">
        <f si="85" t="shared"/>
        <v>39.63882902510413</v>
      </c>
      <c r="E187" s="26"/>
      <c r="F187">
        <v>39.5</v>
      </c>
      <c r="G187" s="25">
        <f si="90" t="shared"/>
        <v>-9.7957043785368292E-4</v>
      </c>
      <c r="H187" s="25"/>
      <c r="I187" s="25">
        <f si="88" t="shared"/>
        <v>2.5316455696202667E-3</v>
      </c>
      <c r="J187">
        <v>3327.74</v>
      </c>
      <c r="K187">
        <v>3367.57</v>
      </c>
      <c r="L187" s="25">
        <f si="73" t="shared"/>
        <v>1.196908412315878E-2</v>
      </c>
      <c r="M187">
        <f si="91" t="shared"/>
        <v>1</v>
      </c>
    </row>
    <row r="188" spans="1:13">
      <c r="A188" s="1">
        <v>42668</v>
      </c>
      <c r="B188">
        <v>39.35</v>
      </c>
      <c r="C188" s="25">
        <f si="84" t="shared"/>
        <v>-6.3131313131312705E-3</v>
      </c>
      <c r="D188" s="26">
        <f si="85" t="shared"/>
        <v>39.498592456875429</v>
      </c>
      <c r="E188" s="26"/>
      <c r="F188">
        <v>39.484999999999999</v>
      </c>
      <c r="G188" s="25">
        <f si="90" t="shared"/>
        <v>-3.7619684052706548E-3</v>
      </c>
      <c r="H188" s="25"/>
      <c r="I188" s="25">
        <f si="88" t="shared"/>
        <v>-3.4190198809673777E-3</v>
      </c>
      <c r="J188">
        <v>3367.57</v>
      </c>
      <c r="K188">
        <v>3367.45</v>
      </c>
      <c r="L188" s="25">
        <f si="73" t="shared"/>
        <v>-3.563400315376164E-5</v>
      </c>
      <c r="M188">
        <f si="91" t="shared"/>
        <v>2</v>
      </c>
    </row>
    <row r="189" spans="1:13">
      <c r="A189" s="1">
        <v>42669</v>
      </c>
      <c r="B189">
        <v>39.049999999999997</v>
      </c>
      <c r="C189" s="25">
        <f si="84" t="shared"/>
        <v>-7.6238881829734373E-3</v>
      </c>
      <c r="D189" s="26">
        <f si="85" t="shared"/>
        <v>39.336672556385402</v>
      </c>
      <c r="E189" s="26"/>
      <c r="F189">
        <v>39.347000000000001</v>
      </c>
      <c r="G189" s="25">
        <f si="90" t="shared"/>
        <v>-7.2876666417193148E-3</v>
      </c>
      <c r="H189" s="25"/>
      <c r="I189" s="25">
        <f si="88" t="shared"/>
        <v>-7.5482247693599014E-3</v>
      </c>
      <c r="J189">
        <v>3367.45</v>
      </c>
      <c r="K189">
        <v>3354.8</v>
      </c>
      <c r="L189" s="25">
        <f si="73" t="shared"/>
        <v>-3.756551693417709E-3</v>
      </c>
      <c r="M189">
        <f si="91" t="shared"/>
        <v>3</v>
      </c>
    </row>
    <row r="190" spans="1:13">
      <c r="A190" s="1">
        <v>42670</v>
      </c>
      <c r="B190">
        <v>39.049999999999997</v>
      </c>
      <c r="C190" s="25">
        <f si="84" t="shared"/>
        <v>0</v>
      </c>
      <c r="D190" s="26">
        <f si="85" t="shared"/>
        <v>39.240270031000357</v>
      </c>
      <c r="E190" s="26"/>
      <c r="F190">
        <v>39.200000000000003</v>
      </c>
      <c r="G190" s="25">
        <f si="90" t="shared"/>
        <v>-4.8488461177775832E-3</v>
      </c>
      <c r="H190" s="25"/>
      <c r="I190" s="25">
        <f si="88" t="shared"/>
        <v>-3.8265306122450271E-3</v>
      </c>
      <c r="J190">
        <v>3354.8</v>
      </c>
      <c r="K190">
        <v>3345.7</v>
      </c>
      <c r="L190" s="25">
        <f si="73" t="shared"/>
        <v>-2.7125312984381811E-3</v>
      </c>
      <c r="M190">
        <f ref="M190:M194" si="92" t="shared">WEEKDAY(A190,2)</f>
        <v>4</v>
      </c>
    </row>
    <row r="191" spans="1:13">
      <c r="A191" s="1">
        <v>42671</v>
      </c>
      <c r="B191">
        <v>39.200000000000003</v>
      </c>
      <c r="C191" s="25">
        <f si="84" t="shared"/>
        <v>3.8412291933420661E-3</v>
      </c>
      <c r="D191" s="26">
        <f si="85" t="shared"/>
        <v>39.134738918611959</v>
      </c>
      <c r="E191" s="26"/>
      <c r="F191">
        <v>39.109000000000002</v>
      </c>
      <c r="G191" s="25">
        <f si="90" t="shared"/>
        <v>1.6675997640809292E-3</v>
      </c>
      <c r="H191" s="25"/>
      <c r="I191" s="25">
        <f si="88" t="shared"/>
        <v>2.3268301413996717E-3</v>
      </c>
      <c r="J191">
        <v>3345.7</v>
      </c>
      <c r="K191">
        <v>3340.13</v>
      </c>
      <c r="L191" s="25">
        <f si="73" t="shared"/>
        <v>-1.6648235047971305E-3</v>
      </c>
      <c r="M191">
        <f si="92" t="shared"/>
        <v>5</v>
      </c>
    </row>
    <row r="192" spans="1:13">
      <c r="A192" s="1">
        <v>42674</v>
      </c>
      <c r="B192">
        <v>39.15</v>
      </c>
      <c r="C192" s="25">
        <f si="84" t="shared"/>
        <v>-1.2755102040817867E-3</v>
      </c>
      <c r="D192" s="26">
        <f si="85" t="shared"/>
        <v>39.063921021038105</v>
      </c>
      <c r="E192" s="26"/>
      <c r="F192">
        <v>39.121000000000002</v>
      </c>
      <c r="G192" s="25">
        <f si="90" t="shared"/>
        <v>2.2035417006791569E-3</v>
      </c>
      <c r="H192" s="25"/>
      <c r="I192" s="25">
        <f si="88" t="shared"/>
        <v>7.4128984432908496E-4</v>
      </c>
      <c r="J192">
        <v>3340.13</v>
      </c>
      <c r="K192">
        <v>3336.28</v>
      </c>
      <c r="L192" s="25">
        <f si="73" t="shared"/>
        <v>-1.1526497471655572E-3</v>
      </c>
      <c r="M192">
        <f si="92" t="shared"/>
        <v>1</v>
      </c>
    </row>
    <row r="193" spans="1:13">
      <c r="A193" s="1">
        <f>A192+1</f>
        <v>42675</v>
      </c>
      <c r="B193">
        <v>39.299999999999997</v>
      </c>
      <c r="C193" s="25">
        <f si="84" t="shared"/>
        <v>3.8314176245211051E-3</v>
      </c>
      <c r="D193" s="26">
        <f si="85" t="shared"/>
        <v>39.106577100842856</v>
      </c>
      <c r="E193" s="26"/>
      <c r="F193">
        <v>39.348999999999997</v>
      </c>
      <c r="G193" s="25">
        <f si="90" t="shared"/>
        <v>4.9460452306619995E-3</v>
      </c>
      <c r="H193" s="25"/>
      <c r="I193" s="25">
        <f si="88" t="shared"/>
        <v>-1.2452667157996089E-3</v>
      </c>
      <c r="J193">
        <v>3336.28</v>
      </c>
      <c r="K193">
        <v>3335.05</v>
      </c>
      <c r="L193" s="25">
        <f si="73" t="shared"/>
        <v>-3.6867409210261659E-4</v>
      </c>
      <c r="M193">
        <f si="92" t="shared"/>
        <v>2</v>
      </c>
    </row>
    <row r="194" spans="1:13">
      <c r="A194" s="1">
        <f ref="A194:A196" si="93" t="shared">A193+1</f>
        <v>42676</v>
      </c>
      <c r="B194">
        <v>38.950000000000003</v>
      </c>
      <c r="C194" s="25">
        <f si="84" t="shared"/>
        <v>-8.9058524173026843E-3</v>
      </c>
      <c r="D194" s="26">
        <f si="85" t="shared"/>
        <v>39.328942339695047</v>
      </c>
      <c r="E194" s="26"/>
      <c r="F194">
        <v>39.121000000000002</v>
      </c>
      <c r="G194" s="25">
        <f si="90" t="shared"/>
        <v>-9.6352029104167514E-3</v>
      </c>
      <c r="H194" s="25"/>
      <c r="I194" s="25">
        <f si="88" t="shared"/>
        <v>-4.3710539096648571E-3</v>
      </c>
      <c r="J194">
        <v>3335.05</v>
      </c>
      <c r="K194">
        <v>3333.35</v>
      </c>
      <c r="L194" s="25">
        <f si="73" t="shared"/>
        <v>-5.0973748519522744E-4</v>
      </c>
      <c r="M194">
        <f si="92" t="shared"/>
        <v>3</v>
      </c>
    </row>
    <row r="195" spans="1:13">
      <c r="A195" s="1">
        <f si="93" t="shared"/>
        <v>42677</v>
      </c>
      <c r="B195">
        <v>39.299999999999997</v>
      </c>
      <c r="C195" s="25">
        <f si="84" t="shared"/>
        <v>8.9858793324772979E-3</v>
      </c>
      <c r="D195" s="26">
        <f si="85" t="shared"/>
        <v>39.493390937045312</v>
      </c>
      <c r="E195" s="26"/>
      <c r="F195">
        <v>39.500999999999998</v>
      </c>
      <c r="G195" s="25">
        <f si="90" t="shared"/>
        <v>-4.8967924115098649E-3</v>
      </c>
      <c r="H195" s="25"/>
      <c r="I195" s="25">
        <f si="88" t="shared"/>
        <v>-5.0884787726893643E-3</v>
      </c>
      <c r="J195">
        <v>3333.35</v>
      </c>
      <c r="K195">
        <v>3365.08</v>
      </c>
      <c r="L195" s="25">
        <f si="73" t="shared"/>
        <v>9.5189524052379237E-3</v>
      </c>
      <c r="M195">
        <f ref="M195:M196" si="94" t="shared">WEEKDAY(A195,2)</f>
        <v>4</v>
      </c>
    </row>
    <row r="196" spans="1:13">
      <c r="A196" s="1">
        <f si="93" t="shared"/>
        <v>42678</v>
      </c>
      <c r="B196">
        <v>39.1</v>
      </c>
      <c r="C196" s="25">
        <f si="84" t="shared"/>
        <v>-5.0890585241729624E-3</v>
      </c>
      <c r="D196" s="26">
        <f si="85" t="shared"/>
        <v>39.372932937701336</v>
      </c>
      <c r="E196" s="26"/>
      <c r="F196">
        <v>39.383000000000003</v>
      </c>
      <c r="G196" s="25">
        <f ref="G196:G216" si="95" t="shared">+B196/D196-1</f>
        <v>-6.9319940714903661E-3</v>
      </c>
      <c r="H196" s="25"/>
      <c r="I196" s="25">
        <f ref="I196:I225" si="96" t="shared">+B196/F196-1</f>
        <v>-7.1858416067847042E-3</v>
      </c>
      <c r="J196">
        <v>3365.08</v>
      </c>
      <c r="K196">
        <v>3354.17</v>
      </c>
      <c r="L196" s="25">
        <f si="73" t="shared"/>
        <v>-3.2421220297882414E-3</v>
      </c>
      <c r="M196">
        <f si="94" t="shared"/>
        <v>5</v>
      </c>
    </row>
    <row r="197" spans="1:13">
      <c r="A197" s="1">
        <v>42681</v>
      </c>
      <c r="B197">
        <v>39.15</v>
      </c>
      <c r="C197" s="25">
        <f si="84" t="shared"/>
        <v>1.2787723785165905E-3</v>
      </c>
      <c r="D197" s="26">
        <f si="85" t="shared"/>
        <v>39.411414439339687</v>
      </c>
      <c r="E197" s="26"/>
      <c r="F197">
        <v>39.383000000000003</v>
      </c>
      <c r="G197" s="25">
        <f si="95" t="shared"/>
        <v>-6.6329626342653825E-3</v>
      </c>
      <c r="H197" s="25"/>
      <c r="I197" s="25">
        <f si="96" t="shared"/>
        <v>-5.916258284031306E-3</v>
      </c>
      <c r="J197">
        <v>3354.17</v>
      </c>
      <c r="K197">
        <v>3356.59</v>
      </c>
      <c r="L197" s="25">
        <f si="73" t="shared"/>
        <v>7.2148996622112271E-4</v>
      </c>
      <c r="M197">
        <f ref="M197:M202" si="97" t="shared">WEEKDAY(A197,2)</f>
        <v>1</v>
      </c>
    </row>
    <row r="198" spans="1:13">
      <c r="A198" s="1">
        <v>42682</v>
      </c>
      <c r="B198">
        <v>39.35</v>
      </c>
      <c r="C198" s="25">
        <f si="84" t="shared"/>
        <v>5.1085568326947328E-3</v>
      </c>
      <c r="D198" s="26">
        <f si="85" t="shared"/>
        <v>39.553481050709209</v>
      </c>
      <c r="E198" s="26"/>
      <c r="F198">
        <v>39.460999999999999</v>
      </c>
      <c r="G198" s="25">
        <f si="95" t="shared"/>
        <v>-5.1444536689030373E-3</v>
      </c>
      <c r="H198" s="25"/>
      <c r="I198" s="25">
        <f si="96" t="shared"/>
        <v>-2.8129038797799488E-3</v>
      </c>
      <c r="J198">
        <v>3356.59</v>
      </c>
      <c r="K198">
        <v>3371.12</v>
      </c>
      <c r="L198" s="25">
        <f si="73" t="shared"/>
        <v>4.3287979765178619E-3</v>
      </c>
      <c r="M198">
        <f si="97" t="shared"/>
        <v>2</v>
      </c>
    </row>
    <row r="199" spans="1:13">
      <c r="A199" s="1">
        <v>42683</v>
      </c>
      <c r="B199">
        <v>39</v>
      </c>
      <c r="C199" s="25">
        <f si="84" t="shared"/>
        <v>-8.8945362134689177E-3</v>
      </c>
      <c r="D199" s="26">
        <f si="85" t="shared"/>
        <v>39.249479712973731</v>
      </c>
      <c r="E199" s="26"/>
      <c r="F199">
        <v>39.32</v>
      </c>
      <c r="G199" s="25">
        <f si="95" t="shared"/>
        <v>-6.3562552879208312E-3</v>
      </c>
      <c r="H199" s="25"/>
      <c r="I199" s="25">
        <f si="96" t="shared"/>
        <v>-8.1383519837232576E-3</v>
      </c>
      <c r="J199">
        <v>3371.12</v>
      </c>
      <c r="K199">
        <v>3353.05</v>
      </c>
      <c r="L199" s="25">
        <f si="73" t="shared"/>
        <v>-5.3602363606159997E-3</v>
      </c>
      <c r="M199">
        <f si="97" t="shared"/>
        <v>3</v>
      </c>
    </row>
    <row r="200" spans="1:13">
      <c r="A200" s="1">
        <v>42684</v>
      </c>
      <c r="B200">
        <v>39.450000000000003</v>
      </c>
      <c r="C200" s="25">
        <f si="84" t="shared"/>
        <v>1.153846153846172E-2</v>
      </c>
      <c r="D200" s="26">
        <f ref="D200:D215" si="98" t="shared">+F199*(1+L200)</f>
        <v>39.760452483559746</v>
      </c>
      <c r="E200" s="26"/>
      <c r="F200">
        <v>39.557000000000002</v>
      </c>
      <c r="G200" s="25">
        <f si="95" t="shared"/>
        <v>-7.8080721965654298E-3</v>
      </c>
      <c r="H200" s="25"/>
      <c r="I200" s="25">
        <f si="96" t="shared"/>
        <v>-2.7049574032408374E-3</v>
      </c>
      <c r="J200">
        <v>3353.05</v>
      </c>
      <c r="K200">
        <v>3390.61</v>
      </c>
      <c r="L200" s="25">
        <f si="73" t="shared"/>
        <v>1.1201741697857148E-2</v>
      </c>
      <c r="M200">
        <f si="97" t="shared"/>
        <v>4</v>
      </c>
    </row>
    <row r="201" spans="1:13">
      <c r="A201" s="1">
        <v>42685</v>
      </c>
      <c r="B201">
        <v>39.65</v>
      </c>
      <c r="C201" s="25">
        <f si="84" t="shared"/>
        <v>5.069708491761693E-3</v>
      </c>
      <c r="D201" s="26">
        <f si="98" t="shared"/>
        <v>39.867449084383047</v>
      </c>
      <c r="E201" s="26"/>
      <c r="F201">
        <v>39.783000000000001</v>
      </c>
      <c r="G201" s="25">
        <f si="95" t="shared"/>
        <v>-5.454301425777186E-3</v>
      </c>
      <c r="H201" s="25"/>
      <c r="I201" s="25">
        <f si="96" t="shared"/>
        <v>-3.3431365155971449E-3</v>
      </c>
      <c r="J201">
        <v>3390.61</v>
      </c>
      <c r="K201">
        <v>3417.22</v>
      </c>
      <c r="L201" s="25">
        <f si="73" t="shared"/>
        <v>7.8481453189838124E-3</v>
      </c>
      <c r="M201">
        <f si="97" t="shared"/>
        <v>5</v>
      </c>
    </row>
    <row r="202" spans="1:13">
      <c r="A202" s="1">
        <v>42688</v>
      </c>
      <c r="B202">
        <v>39.5</v>
      </c>
      <c r="C202" s="25">
        <f si="84" t="shared"/>
        <v>-3.7831021437578771E-3</v>
      </c>
      <c r="D202" s="26">
        <f si="98" t="shared"/>
        <v>39.934694210498591</v>
      </c>
      <c r="E202" s="26"/>
      <c r="F202">
        <v>39.887</v>
      </c>
      <c r="G202" s="25">
        <f si="95" t="shared"/>
        <v>-1.088512680746434E-2</v>
      </c>
      <c r="H202" s="25"/>
      <c r="I202" s="25">
        <f si="96" t="shared"/>
        <v>-9.7024093062902939E-3</v>
      </c>
      <c r="J202">
        <v>3417.22</v>
      </c>
      <c r="K202">
        <v>3430.25</v>
      </c>
      <c r="L202" s="25">
        <f si="73" t="shared"/>
        <v>3.8130410099437295E-3</v>
      </c>
      <c r="M202">
        <f si="97" t="shared"/>
        <v>1</v>
      </c>
    </row>
    <row r="203" spans="1:13">
      <c r="A203" s="1">
        <v>42689</v>
      </c>
      <c r="B203">
        <v>39.450000000000003</v>
      </c>
      <c r="C203" s="25">
        <f si="84" t="shared"/>
        <v>-1.2658227848100223E-3</v>
      </c>
      <c r="D203" s="26">
        <f si="98" t="shared"/>
        <v>39.88258135412871</v>
      </c>
      <c r="E203" s="26"/>
      <c r="F203">
        <v>39.694000000000003</v>
      </c>
      <c r="G203" s="25">
        <f si="95" t="shared"/>
        <v>-1.0846373014015698E-2</v>
      </c>
      <c r="H203" s="25"/>
      <c r="I203" s="25">
        <f si="96" t="shared"/>
        <v>-6.1470247392553246E-3</v>
      </c>
      <c r="J203">
        <v>3430.25</v>
      </c>
      <c r="K203">
        <v>3429.87</v>
      </c>
      <c r="L203" s="25">
        <f si="73" t="shared"/>
        <v>-1.1077909773338224E-4</v>
      </c>
      <c r="M203">
        <f ref="M203" si="99" t="shared">WEEKDAY(A203,2)</f>
        <v>2</v>
      </c>
    </row>
    <row r="204" spans="1:13">
      <c r="A204" s="1">
        <v>42690</v>
      </c>
      <c r="B204">
        <v>39.5</v>
      </c>
      <c r="C204" s="25">
        <f si="84" t="shared"/>
        <v>1.2674271229402567E-3</v>
      </c>
      <c r="D204" s="26">
        <f si="98" t="shared"/>
        <v>39.690759550653532</v>
      </c>
      <c r="E204" s="26"/>
      <c r="F204">
        <v>39.637</v>
      </c>
      <c r="G204" s="25">
        <f si="95" t="shared"/>
        <v>-4.8061451283158974E-3</v>
      </c>
      <c r="H204" s="25"/>
      <c r="I204" s="25">
        <f si="96" t="shared"/>
        <v>-3.4563665262254961E-3</v>
      </c>
      <c r="J204">
        <v>3429.87</v>
      </c>
      <c r="K204">
        <v>3429.59</v>
      </c>
      <c r="L204" s="25">
        <f si="73" t="shared"/>
        <v>-8.1635747127384306E-5</v>
      </c>
      <c r="M204">
        <f ref="M204" si="100" t="shared">WEEKDAY(A204,2)</f>
        <v>3</v>
      </c>
    </row>
    <row r="205" spans="1:13">
      <c r="A205" s="1">
        <v>42691</v>
      </c>
      <c r="B205">
        <v>39.6</v>
      </c>
      <c r="C205" s="25">
        <f si="84" t="shared"/>
        <v>2.5316455696202667E-3</v>
      </c>
      <c r="D205" s="26">
        <f si="98" t="shared"/>
        <v>39.717323639268834</v>
      </c>
      <c r="E205" s="26"/>
      <c r="F205">
        <v>39.677</v>
      </c>
      <c r="G205" s="25">
        <f si="95" t="shared"/>
        <v>-2.9539663934664562E-3</v>
      </c>
      <c r="H205" s="25"/>
      <c r="I205" s="25">
        <f si="96" t="shared"/>
        <v>-1.9406709176600367E-3</v>
      </c>
      <c r="J205">
        <v>3429.59</v>
      </c>
      <c r="K205">
        <v>3436.54</v>
      </c>
      <c r="L205" s="25">
        <f si="73" t="shared"/>
        <v>2.0264812995138826E-3</v>
      </c>
      <c r="M205">
        <f ref="M205" si="101" t="shared">WEEKDAY(A205,2)</f>
        <v>4</v>
      </c>
    </row>
    <row r="206" spans="1:13">
      <c r="A206" s="1">
        <v>42692</v>
      </c>
      <c r="B206">
        <v>39.353000000000002</v>
      </c>
      <c r="C206" s="25">
        <f si="84" t="shared"/>
        <v>-6.2373737373737637E-3</v>
      </c>
      <c r="D206" s="26">
        <f si="98" t="shared"/>
        <v>39.456709486867602</v>
      </c>
      <c r="E206" s="26"/>
      <c r="F206">
        <v>39.314</v>
      </c>
      <c r="G206" s="25">
        <f si="95" t="shared"/>
        <v>-2.6284372978977455E-3</v>
      </c>
      <c r="H206" s="25"/>
      <c r="I206" s="25">
        <f si="96" t="shared"/>
        <v>9.9201302335050201E-4</v>
      </c>
      <c r="J206">
        <v>3436.54</v>
      </c>
      <c r="K206">
        <v>3417.46</v>
      </c>
      <c r="L206" s="25">
        <f si="73" t="shared"/>
        <v>-5.5520960035384537E-3</v>
      </c>
      <c r="M206">
        <f ref="M206" si="102" t="shared">WEEKDAY(A206,2)</f>
        <v>5</v>
      </c>
    </row>
    <row r="207" spans="1:13">
      <c r="A207" s="1">
        <v>42695</v>
      </c>
      <c r="B207">
        <v>39.450000000000003</v>
      </c>
      <c r="C207" s="25">
        <f si="84" t="shared"/>
        <v>2.4648692602851074E-3</v>
      </c>
      <c r="D207" s="26">
        <f si="98" t="shared"/>
        <v>39.586066417748853</v>
      </c>
      <c r="E207" s="26"/>
      <c r="F207">
        <v>39.545000000000002</v>
      </c>
      <c r="G207" s="25">
        <f si="95" t="shared"/>
        <v>-3.4372300675937772E-3</v>
      </c>
      <c r="H207" s="25"/>
      <c r="I207" s="25">
        <f si="96" t="shared"/>
        <v>-2.4023264635225638E-3</v>
      </c>
      <c r="J207">
        <v>3417.46</v>
      </c>
      <c r="K207">
        <v>3441.11</v>
      </c>
      <c r="L207" s="25">
        <f si="73" t="shared"/>
        <v>6.9203443493119909E-3</v>
      </c>
      <c r="M207">
        <f ref="M207" si="103" t="shared">WEEKDAY(A207,2)</f>
        <v>1</v>
      </c>
    </row>
    <row r="208" spans="1:13">
      <c r="A208" s="1">
        <v>42696</v>
      </c>
      <c r="B208">
        <v>39.950000000000003</v>
      </c>
      <c r="C208" s="25">
        <f si="84" t="shared"/>
        <v>1.2674271229404344E-2</v>
      </c>
      <c r="D208" s="26">
        <f si="98" t="shared"/>
        <v>39.858155130176016</v>
      </c>
      <c r="E208" s="26"/>
      <c r="F208">
        <v>39.886000000000003</v>
      </c>
      <c r="G208" s="25">
        <f si="95" t="shared"/>
        <v>2.3042930492900293E-3</v>
      </c>
      <c r="H208" s="25"/>
      <c r="I208" s="25">
        <f si="96" t="shared"/>
        <v>1.6045730331444297E-3</v>
      </c>
      <c r="J208">
        <v>3441.11</v>
      </c>
      <c r="K208">
        <v>3468.36</v>
      </c>
      <c r="L208" s="25">
        <f si="73" t="shared"/>
        <v>7.9189563832600118E-3</v>
      </c>
      <c r="M208">
        <f ref="M208" si="104" t="shared">WEEKDAY(A208,2)</f>
        <v>2</v>
      </c>
    </row>
    <row r="209" spans="1:13">
      <c r="A209" s="1">
        <v>42697</v>
      </c>
      <c r="B209">
        <v>39.950000000000003</v>
      </c>
      <c r="C209" s="25">
        <f si="84" t="shared"/>
        <v>0</v>
      </c>
      <c r="D209" s="26">
        <f si="98" t="shared"/>
        <v>39.959254742875594</v>
      </c>
      <c r="E209" s="26"/>
      <c r="F209">
        <v>39.906999999999996</v>
      </c>
      <c r="G209" s="25">
        <f si="95" t="shared"/>
        <v>-2.3160449150372298E-4</v>
      </c>
      <c r="H209" s="25"/>
      <c r="I209" s="25">
        <f si="96" t="shared"/>
        <v>1.0775051995892682E-3</v>
      </c>
      <c r="J209">
        <v>3468.36</v>
      </c>
      <c r="K209">
        <v>3474.73</v>
      </c>
      <c r="L209" s="25">
        <f si="73" t="shared"/>
        <v>1.8366028901266596E-3</v>
      </c>
      <c r="M209">
        <f ref="M209" si="105" t="shared">WEEKDAY(A209,2)</f>
        <v>3</v>
      </c>
    </row>
    <row r="210" spans="1:13">
      <c r="A210" s="1">
        <v>42698</v>
      </c>
      <c r="B210">
        <v>39.9</v>
      </c>
      <c r="C210" s="25">
        <f si="84" t="shared"/>
        <v>-1.2515644555696204E-3</v>
      </c>
      <c r="D210" s="26">
        <f si="98" t="shared"/>
        <v>40.067903745039175</v>
      </c>
      <c r="E210" s="26"/>
      <c r="F210">
        <v>39.896000000000001</v>
      </c>
      <c r="G210" s="25">
        <f si="95" t="shared"/>
        <v>-4.1904798940215482E-3</v>
      </c>
      <c r="H210" s="25"/>
      <c r="I210" s="25">
        <f si="96" t="shared"/>
        <v>1.0026067776203185E-4</v>
      </c>
      <c r="J210">
        <v>3474.73</v>
      </c>
      <c r="K210">
        <v>3488.74</v>
      </c>
      <c r="L210" s="25">
        <f si="73" t="shared"/>
        <v>4.0319679514666529E-3</v>
      </c>
      <c r="M210">
        <f ref="M210" si="106" t="shared">WEEKDAY(A210,2)</f>
        <v>4</v>
      </c>
    </row>
    <row r="211" spans="1:13">
      <c r="A211" s="1">
        <v>42699</v>
      </c>
      <c r="B211">
        <v>40.5</v>
      </c>
      <c r="C211" s="25">
        <f si="84" t="shared"/>
        <v>1.5037593984962516E-2</v>
      </c>
      <c r="D211" s="26">
        <f si="98" t="shared"/>
        <v>40.268344674581662</v>
      </c>
      <c r="E211" s="26"/>
      <c r="F211">
        <v>40.325000000000003</v>
      </c>
      <c r="G211" s="25">
        <f si="95" t="shared"/>
        <v>5.752789872302877E-3</v>
      </c>
      <c r="H211" s="25"/>
      <c r="I211" s="25">
        <f si="96" t="shared"/>
        <v>4.3397396156230617E-3</v>
      </c>
      <c r="J211">
        <v>3488.74</v>
      </c>
      <c r="K211">
        <v>3521.3</v>
      </c>
      <c r="L211" s="25">
        <f si="73" t="shared"/>
        <v>9.3328823586740217E-3</v>
      </c>
      <c r="M211">
        <f ref="M211" si="107" t="shared">WEEKDAY(A211,2)</f>
        <v>5</v>
      </c>
    </row>
    <row r="212" spans="1:13">
      <c r="A212" s="1">
        <v>42702</v>
      </c>
      <c r="B212">
        <v>40.700000000000003</v>
      </c>
      <c r="C212" s="25">
        <f si="84" t="shared"/>
        <v>4.9382716049384268E-3</v>
      </c>
      <c r="D212" s="26">
        <f si="98" t="shared"/>
        <v>40.482804929997442</v>
      </c>
      <c r="E212" s="26"/>
      <c r="F212">
        <v>40.558999999999997</v>
      </c>
      <c r="G212" s="25">
        <f si="95" t="shared"/>
        <v>5.3651191012611399E-3</v>
      </c>
      <c r="H212" s="25"/>
      <c r="I212" s="25">
        <f si="96" t="shared"/>
        <v>3.4764170714269849E-3</v>
      </c>
      <c r="J212">
        <v>3521.3</v>
      </c>
      <c r="K212">
        <v>3535.08</v>
      </c>
      <c r="L212" s="25">
        <f si="73" t="shared"/>
        <v>3.9133274642886295E-3</v>
      </c>
      <c r="M212">
        <f ref="M212" si="108" t="shared">WEEKDAY(A212,2)</f>
        <v>1</v>
      </c>
    </row>
    <row r="213" spans="1:13">
      <c r="A213" s="1">
        <v>42703</v>
      </c>
      <c r="B213">
        <v>41.05</v>
      </c>
      <c r="C213" s="25">
        <f si="84" t="shared"/>
        <v>8.5995085995085319E-3</v>
      </c>
      <c r="D213" s="26">
        <f si="98" t="shared"/>
        <v>40.891266494676209</v>
      </c>
      <c r="E213" s="26"/>
      <c r="F213">
        <v>40.968000000000004</v>
      </c>
      <c r="G213" s="25">
        <f si="95" t="shared"/>
        <v>3.8818437023575569E-3</v>
      </c>
      <c r="H213" s="25"/>
      <c r="I213" s="25">
        <f si="96" t="shared"/>
        <v>2.001562194883677E-3</v>
      </c>
      <c r="J213">
        <v>3535.08</v>
      </c>
      <c r="K213">
        <v>3564.04</v>
      </c>
      <c r="L213" s="25">
        <f si="73" t="shared"/>
        <v>8.1921766975570076E-3</v>
      </c>
      <c r="M213">
        <f ref="M213" si="109" t="shared">WEEKDAY(A213,2)</f>
        <v>2</v>
      </c>
    </row>
    <row r="214" spans="1:13">
      <c r="A214" s="1">
        <v>42704</v>
      </c>
      <c r="B214">
        <v>40.75</v>
      </c>
      <c r="C214" s="25">
        <f si="84" t="shared"/>
        <v>-7.3081607795371095E-3</v>
      </c>
      <c r="D214" s="26">
        <f si="98" t="shared"/>
        <v>40.668674874580539</v>
      </c>
      <c r="E214" s="26"/>
      <c r="F214">
        <v>40.734000000000002</v>
      </c>
      <c r="G214" s="25">
        <f si="95" t="shared"/>
        <v>1.9996994165720761E-3</v>
      </c>
      <c r="H214" s="25"/>
      <c r="I214" s="25">
        <f si="96" t="shared"/>
        <v>3.9279226199240291E-4</v>
      </c>
      <c r="J214">
        <v>3564.04</v>
      </c>
      <c r="K214">
        <v>3538</v>
      </c>
      <c r="L214" s="25">
        <f si="73" t="shared"/>
        <v>-7.3063153051031726E-3</v>
      </c>
      <c r="M214">
        <f ref="M214" si="110" t="shared">WEEKDAY(A214,2)</f>
        <v>3</v>
      </c>
    </row>
    <row r="215" spans="1:13">
      <c r="A215" s="1">
        <v>42705</v>
      </c>
      <c r="B215">
        <v>41.1</v>
      </c>
      <c r="C215" s="25">
        <f si="84" t="shared"/>
        <v>8.5889570552146743E-3</v>
      </c>
      <c r="D215" s="26">
        <f si="98" t="shared"/>
        <v>41.045319208592431</v>
      </c>
      <c r="E215" s="26"/>
      <c r="F215">
        <v>41.058</v>
      </c>
      <c r="G215" s="25">
        <f si="95" t="shared"/>
        <v>1.3322052906856729E-3</v>
      </c>
      <c r="H215" s="25"/>
      <c r="I215" s="25">
        <f si="96" t="shared"/>
        <v>1.022943153587752E-3</v>
      </c>
      <c r="J215">
        <v>3538</v>
      </c>
      <c r="K215">
        <v>3565.04</v>
      </c>
      <c r="L215" s="25">
        <f si="73" t="shared"/>
        <v>7.6427360090447483E-3</v>
      </c>
      <c r="M215">
        <f ref="M215" si="111" t="shared">WEEKDAY(A215,2)</f>
        <v>4</v>
      </c>
    </row>
    <row r="216" spans="1:13">
      <c r="A216" s="1">
        <v>42706</v>
      </c>
      <c r="B216">
        <v>40.85</v>
      </c>
      <c r="C216" s="25">
        <f ref="C216:C225" si="112" t="shared">B216/B215-1</f>
        <v>-6.0827250608272987E-3</v>
      </c>
      <c r="D216" s="26">
        <f ref="D216" si="113" t="shared">+F215*(1+L216)</f>
        <v>40.642357196553192</v>
      </c>
      <c r="E216" s="26"/>
      <c r="F216">
        <v>40.728000000000002</v>
      </c>
      <c r="G216" s="25">
        <f si="95" t="shared"/>
        <v>5.1090246179033016E-3</v>
      </c>
      <c r="H216" s="25"/>
      <c r="I216" s="25">
        <f si="96" t="shared"/>
        <v>2.9954822235316314E-3</v>
      </c>
      <c r="J216">
        <v>3565.04</v>
      </c>
      <c r="K216">
        <v>3528.95</v>
      </c>
      <c r="L216" s="25">
        <f si="73" t="shared"/>
        <v>-1.0123308574377932E-2</v>
      </c>
      <c r="M216">
        <f ref="M216:M218" si="114" t="shared">WEEKDAY(A216,2)</f>
        <v>5</v>
      </c>
    </row>
    <row r="217" spans="1:13">
      <c r="A217" s="1">
        <v>42709</v>
      </c>
      <c r="B217">
        <v>40.25</v>
      </c>
      <c r="C217" s="25">
        <f si="112" t="shared"/>
        <v>-1.4687882496940086E-2</v>
      </c>
      <c r="D217" s="26">
        <f ref="D217:D225" si="115" t="shared">+F216*(1+L217)</f>
        <v>40.040842312869266</v>
      </c>
      <c r="E217" s="26"/>
      <c r="F217">
        <v>40.033999999999999</v>
      </c>
      <c r="G217" s="25">
        <f ref="G217:G225" si="116" t="shared">+B217/D217-1</f>
        <v>5.2236085718784242E-3</v>
      </c>
      <c r="H217" s="25"/>
      <c r="I217" s="25">
        <f si="96" t="shared"/>
        <v>5.3954138981866517E-3</v>
      </c>
      <c r="J217">
        <v>3528.95</v>
      </c>
      <c r="K217">
        <v>3469.41</v>
      </c>
      <c r="L217" s="25">
        <f si="73" t="shared"/>
        <v>-1.6871874070190862E-2</v>
      </c>
      <c r="M217">
        <f si="114" t="shared"/>
        <v>1</v>
      </c>
    </row>
    <row r="218" spans="1:13">
      <c r="A218" s="1">
        <v>42710</v>
      </c>
      <c r="B218">
        <v>40.15</v>
      </c>
      <c r="C218" s="25">
        <f si="112" t="shared"/>
        <v>-2.4844720496894901E-3</v>
      </c>
      <c r="D218" s="26">
        <f si="115" t="shared"/>
        <v>39.915608446392902</v>
      </c>
      <c r="E218" s="26"/>
      <c r="F218">
        <v>39.954999999999998</v>
      </c>
      <c r="G218" s="25">
        <f si="116" t="shared"/>
        <v>5.8721778955690418E-3</v>
      </c>
      <c r="H218" s="25"/>
      <c r="I218" s="25">
        <f si="96" t="shared"/>
        <v>4.8804905518708974E-3</v>
      </c>
      <c r="J218">
        <v>3469.41</v>
      </c>
      <c r="K218">
        <v>3459.15</v>
      </c>
      <c r="L218" s="25">
        <f si="73" t="shared"/>
        <v>-2.9572751562945143E-3</v>
      </c>
      <c r="M218">
        <f si="114" t="shared"/>
        <v>2</v>
      </c>
    </row>
    <row r="219" spans="1:13">
      <c r="A219" s="1">
        <v>42711</v>
      </c>
      <c r="B219">
        <v>40.15</v>
      </c>
      <c r="C219" s="25">
        <f si="112" t="shared"/>
        <v>0</v>
      </c>
      <c r="D219" s="26">
        <f si="115" t="shared"/>
        <v>40.146738721940359</v>
      </c>
      <c r="E219" s="26"/>
      <c r="F219">
        <v>39.979999999999997</v>
      </c>
      <c r="G219" s="25">
        <f si="116" t="shared"/>
        <v>8.1233947350600744E-5</v>
      </c>
      <c r="H219" s="25"/>
      <c r="I219" s="25">
        <f si="96" t="shared"/>
        <v>4.2521260630314917E-3</v>
      </c>
      <c r="J219">
        <v>3459.15</v>
      </c>
      <c r="K219">
        <v>3475.75</v>
      </c>
      <c r="L219" s="25">
        <f si="73" t="shared"/>
        <v>4.7988667736293955E-3</v>
      </c>
      <c r="M219">
        <f ref="M219" si="117" t="shared">WEEKDAY(A219,2)</f>
        <v>3</v>
      </c>
    </row>
    <row r="220" spans="1:13">
      <c r="A220" s="1">
        <v>42712</v>
      </c>
      <c r="B220">
        <v>40.200000000000003</v>
      </c>
      <c r="C220" s="25">
        <f si="112" t="shared"/>
        <v>1.2453300124533051E-3</v>
      </c>
      <c r="D220" s="26">
        <f si="115" t="shared"/>
        <v>39.915470675393792</v>
      </c>
      <c r="E220" s="26"/>
      <c r="F220">
        <v>39.984999999999999</v>
      </c>
      <c r="G220" s="25">
        <f si="116" t="shared"/>
        <v>7.1282968681516401E-3</v>
      </c>
      <c r="H220" s="25"/>
      <c r="I220" s="25">
        <f si="96" t="shared"/>
        <v>5.3770163811430738E-3</v>
      </c>
      <c r="J220">
        <v>3475.75</v>
      </c>
      <c r="K220">
        <v>3470.14</v>
      </c>
      <c r="L220" s="25">
        <f si="73" t="shared"/>
        <v>-1.6140401352227052E-3</v>
      </c>
      <c r="M220">
        <f ref="M220" si="118" t="shared">WEEKDAY(A220,2)</f>
        <v>4</v>
      </c>
    </row>
    <row r="221" spans="1:13">
      <c r="A221" s="1">
        <v>42713</v>
      </c>
      <c r="B221">
        <v>40.200000000000003</v>
      </c>
      <c r="C221" s="25">
        <f si="112" t="shared"/>
        <v>0</v>
      </c>
      <c r="D221" s="26">
        <f si="115" t="shared"/>
        <v>40.256472217259244</v>
      </c>
      <c r="E221" s="26"/>
      <c r="F221">
        <v>40.097999999999999</v>
      </c>
      <c r="G221" s="25">
        <f si="116" t="shared"/>
        <v>-1.4028108810545392E-3</v>
      </c>
      <c r="H221" s="25"/>
      <c r="I221" s="25">
        <f si="96" t="shared"/>
        <v>2.5437677689661431E-3</v>
      </c>
      <c r="J221">
        <v>3470.14</v>
      </c>
      <c r="K221">
        <v>3493.7</v>
      </c>
      <c r="L221" s="25">
        <f si="73" t="shared"/>
        <v>6.789351438270419E-3</v>
      </c>
      <c r="M221">
        <f ref="M221" si="119" t="shared">WEEKDAY(A221,2)</f>
        <v>5</v>
      </c>
    </row>
    <row r="222" spans="1:13">
      <c r="A222" s="1">
        <v>42716</v>
      </c>
      <c r="B222">
        <v>39.15</v>
      </c>
      <c r="C222" s="25">
        <f si="112" t="shared"/>
        <v>-2.6119402985074758E-2</v>
      </c>
      <c r="D222" s="26">
        <f si="115" t="shared"/>
        <v>39.127944482926409</v>
      </c>
      <c r="E222" s="26"/>
      <c r="F222">
        <v>39.051000000000002</v>
      </c>
      <c r="G222" s="25">
        <f si="116" t="shared"/>
        <v>5.6367686483538293E-4</v>
      </c>
      <c r="H222" s="25"/>
      <c r="I222" s="25">
        <f si="96" t="shared"/>
        <v>2.5351463470844049E-3</v>
      </c>
      <c r="J222">
        <v>3493.7</v>
      </c>
      <c r="K222">
        <v>3409.18</v>
      </c>
      <c r="L222" s="25">
        <f si="73" t="shared"/>
        <v>-2.4192117239602684E-2</v>
      </c>
      <c r="M222">
        <f ref="M222" si="120" t="shared">WEEKDAY(A222,2)</f>
        <v>1</v>
      </c>
    </row>
    <row r="223" spans="1:13">
      <c r="A223" s="1">
        <v>42717</v>
      </c>
      <c r="B223">
        <v>39.1</v>
      </c>
      <c r="C223" s="25">
        <f si="112" t="shared"/>
        <v>-1.2771392081736277E-3</v>
      </c>
      <c r="D223" s="26">
        <f si="115" t="shared"/>
        <v>39.003577704902654</v>
      </c>
      <c r="E223" s="26"/>
      <c r="F223">
        <v>38.975999999999999</v>
      </c>
      <c r="G223" s="25">
        <f si="116" t="shared"/>
        <v>2.4721397566878078E-3</v>
      </c>
      <c r="H223" s="25"/>
      <c r="I223" s="25">
        <f si="96" t="shared"/>
        <v>3.1814449917899612E-3</v>
      </c>
      <c r="J223">
        <v>3409.18</v>
      </c>
      <c r="K223">
        <v>3405.04</v>
      </c>
      <c r="L223" s="25">
        <f si="73" t="shared"/>
        <v>-1.214368264509269E-3</v>
      </c>
      <c r="M223">
        <f ref="M223" si="121" t="shared">WEEKDAY(A223,2)</f>
        <v>2</v>
      </c>
    </row>
    <row r="224" spans="1:13">
      <c r="A224" s="1">
        <v>42718</v>
      </c>
      <c r="B224">
        <v>39.049999999999997</v>
      </c>
      <c r="C224" s="25">
        <f si="112" t="shared"/>
        <v>-1.2787723785167016E-3</v>
      </c>
      <c r="D224" s="26">
        <f si="115" t="shared"/>
        <v>38.677359208702391</v>
      </c>
      <c r="E224" s="26"/>
      <c r="F224">
        <v>38.698999999999998</v>
      </c>
      <c r="G224" s="25">
        <f si="116" t="shared"/>
        <v>9.6345975765006475E-3</v>
      </c>
      <c r="H224" s="25"/>
      <c r="I224" s="25">
        <f si="96" t="shared"/>
        <v>9.0700018088323286E-3</v>
      </c>
      <c r="J224">
        <v>3405.04</v>
      </c>
      <c r="K224">
        <v>3378.95</v>
      </c>
      <c r="L224" s="25">
        <f si="73" t="shared"/>
        <v>-7.6621713694994265E-3</v>
      </c>
      <c r="M224">
        <f ref="M224" si="122" t="shared">WEEKDAY(A224,2)</f>
        <v>3</v>
      </c>
    </row>
    <row r="225" spans="1:15">
      <c r="A225" s="1">
        <v>42719</v>
      </c>
      <c r="B225">
        <v>38.299999999999997</v>
      </c>
      <c r="C225" s="25">
        <f si="112" t="shared"/>
        <v>-1.9206145966709331E-2</v>
      </c>
      <c r="D225" s="26">
        <f si="115" t="shared"/>
        <v>38.25783174358898</v>
      </c>
      <c r="E225" s="26"/>
      <c r="F225">
        <v>38.22</v>
      </c>
      <c r="G225" s="25">
        <f si="116" t="shared"/>
        <v>1.1022123965005459E-3</v>
      </c>
      <c r="H225" s="25"/>
      <c r="I225" s="25">
        <f si="96" t="shared"/>
        <v>2.0931449502876731E-3</v>
      </c>
      <c r="J225">
        <v>3378.95</v>
      </c>
      <c r="K225">
        <v>3340.43</v>
      </c>
      <c r="L225" s="25">
        <f si="73" t="shared"/>
        <v>-1.1399991121502251E-2</v>
      </c>
      <c r="M225">
        <f ref="M225" si="123" t="shared">WEEKDAY(A225,2)</f>
        <v>4</v>
      </c>
    </row>
    <row r="226" spans="1:15">
      <c r="A226" s="1">
        <v>42720</v>
      </c>
      <c r="B226">
        <v>38.15</v>
      </c>
      <c r="C226" s="25">
        <f ref="C226:C248" si="124" t="shared">B226/B225-1</f>
        <v>-3.916449086161844E-3</v>
      </c>
      <c r="D226" s="26">
        <f ref="D226:D248" si="125" t="shared">+F225*(1+L226)</f>
        <v>38.284073188182361</v>
      </c>
      <c r="E226" s="26"/>
      <c r="F226">
        <v>38.290999999999997</v>
      </c>
      <c r="G226" s="25">
        <f ref="G226:G231" si="126" t="shared">+B226/D226-1</f>
        <v>-3.5020617457117709E-3</v>
      </c>
      <c r="H226" s="25"/>
      <c r="I226" s="25">
        <f ref="I226:I231" si="127" t="shared">+B226/F226-1</f>
        <v>-3.6823274398682937E-3</v>
      </c>
      <c r="J226">
        <v>3340.43</v>
      </c>
      <c r="K226">
        <v>3346.03</v>
      </c>
      <c r="L226" s="25">
        <f ref="L226:L234" si="128" t="shared">+K226/J226-1</f>
        <v>1.6764308786594295E-3</v>
      </c>
      <c r="M226">
        <f ref="M226:M229" si="129" t="shared">WEEKDAY(A226,2)</f>
        <v>5</v>
      </c>
    </row>
    <row r="227" spans="1:15">
      <c r="A227" s="1">
        <v>42723</v>
      </c>
      <c r="B227">
        <v>37.950000000000003</v>
      </c>
      <c r="C227" s="25">
        <f si="124" t="shared"/>
        <v>-5.2424639580601617E-3</v>
      </c>
      <c r="D227" s="26">
        <f si="125" t="shared"/>
        <v>38.095884729066981</v>
      </c>
      <c r="E227" s="26"/>
      <c r="F227">
        <v>38.08</v>
      </c>
      <c r="G227" s="25">
        <f si="126" t="shared"/>
        <v>-3.8294091370889571E-3</v>
      </c>
      <c r="H227" s="25"/>
      <c r="I227" s="25">
        <f si="127" t="shared"/>
        <v>-3.4138655462183642E-3</v>
      </c>
      <c r="J227">
        <v>3346.03</v>
      </c>
      <c r="K227">
        <v>3328.98</v>
      </c>
      <c r="L227" s="25">
        <f si="128" t="shared"/>
        <v>-5.0955908942836858E-3</v>
      </c>
      <c r="M227">
        <f si="129" t="shared"/>
        <v>1</v>
      </c>
    </row>
    <row r="228" spans="1:15">
      <c r="A228" s="1">
        <v>42724</v>
      </c>
      <c r="B228">
        <v>37.75</v>
      </c>
      <c r="C228" s="25">
        <f si="124" t="shared"/>
        <v>-5.2700922266140093E-3</v>
      </c>
      <c r="D228" s="26">
        <f si="125" t="shared"/>
        <v>37.852136330047038</v>
      </c>
      <c r="E228" s="26"/>
      <c r="F228">
        <v>37.838999999999999</v>
      </c>
      <c r="G228" s="25">
        <f si="126" t="shared"/>
        <v>-2.6982976378525647E-3</v>
      </c>
      <c r="H228" s="25"/>
      <c r="I228" s="25">
        <f si="127" t="shared"/>
        <v>-2.352070614973889E-3</v>
      </c>
      <c r="J228">
        <v>3328.98</v>
      </c>
      <c r="K228">
        <v>3309.06</v>
      </c>
      <c r="L228" s="25">
        <f si="128" t="shared"/>
        <v>-5.9838148622101128E-3</v>
      </c>
      <c r="M228">
        <f si="129" t="shared"/>
        <v>2</v>
      </c>
    </row>
    <row r="229" spans="1:15">
      <c r="A229" s="1">
        <v>42725</v>
      </c>
      <c r="B229">
        <v>38</v>
      </c>
      <c r="C229" s="25">
        <f si="124" t="shared"/>
        <v>6.6225165562914245E-3</v>
      </c>
      <c r="D229" s="26">
        <f si="125" t="shared"/>
        <v>38.176102899312795</v>
      </c>
      <c r="E229" s="26"/>
      <c r="F229">
        <v>38.180999999999997</v>
      </c>
      <c r="G229" s="25">
        <f si="126" t="shared"/>
        <v>-4.6129092793273374E-3</v>
      </c>
      <c r="H229" s="25"/>
      <c r="I229" s="25">
        <f si="127" t="shared"/>
        <v>-4.7405777742856037E-3</v>
      </c>
      <c r="J229">
        <v>3309.06</v>
      </c>
      <c r="K229">
        <v>3338.54</v>
      </c>
      <c r="L229" s="25">
        <f si="128" t="shared"/>
        <v>8.9088744235523709E-3</v>
      </c>
      <c r="M229">
        <f si="129" t="shared"/>
        <v>3</v>
      </c>
    </row>
    <row r="230" spans="1:15">
      <c r="A230" s="1">
        <v>42726</v>
      </c>
      <c r="B230">
        <v>37.950000000000003</v>
      </c>
      <c r="C230" s="25">
        <f si="124" t="shared"/>
        <v>-1.3157894736841591E-3</v>
      </c>
      <c r="D230" s="26">
        <f si="125" t="shared"/>
        <v>38.148177427857682</v>
      </c>
      <c r="E230" s="26"/>
      <c r="F230">
        <v>38.158000000000001</v>
      </c>
      <c r="G230" s="25">
        <f si="126" t="shared"/>
        <v>-5.1949382963958346E-3</v>
      </c>
      <c r="H230" s="25"/>
      <c r="I230" s="25">
        <f si="127" t="shared"/>
        <v>-5.4510194454635563E-3</v>
      </c>
      <c r="J230">
        <v>3338.54</v>
      </c>
      <c r="K230">
        <v>3335.67</v>
      </c>
      <c r="L230" s="25">
        <f si="128" t="shared"/>
        <v>-8.5965721542946572E-4</v>
      </c>
      <c r="M230">
        <f ref="M230:M232" si="130" t="shared">WEEKDAY(A230,2)</f>
        <v>4</v>
      </c>
    </row>
    <row r="231" spans="1:15">
      <c r="A231" s="1">
        <v>42727</v>
      </c>
      <c r="B231">
        <v>37.799999999999997</v>
      </c>
      <c r="C231" s="25">
        <f si="124" t="shared"/>
        <v>-3.9525691699606735E-3</v>
      </c>
      <c r="D231" s="26">
        <f si="125" t="shared"/>
        <v>37.836896575500575</v>
      </c>
      <c r="E231" s="26"/>
      <c r="F231">
        <v>37.801000000000002</v>
      </c>
      <c r="G231" s="25">
        <f si="126" t="shared"/>
        <v>-9.7514803908282932E-4</v>
      </c>
      <c r="H231" s="25"/>
      <c r="I231" s="25">
        <f si="127" t="shared"/>
        <v>-2.6454326605196421E-5</v>
      </c>
      <c r="J231">
        <v>3335.67</v>
      </c>
      <c r="K231">
        <v>3307.6</v>
      </c>
      <c r="L231" s="25">
        <f si="128" t="shared"/>
        <v>-8.4151010141890747E-3</v>
      </c>
      <c r="M231">
        <f si="130" t="shared"/>
        <v>5</v>
      </c>
    </row>
    <row r="232" spans="1:15">
      <c r="A232" s="1">
        <v>42730</v>
      </c>
      <c r="B232">
        <v>37.799999999999997</v>
      </c>
      <c r="C232" s="25">
        <f si="124" t="shared"/>
        <v>0</v>
      </c>
      <c r="D232" s="26">
        <f si="125" t="shared"/>
        <v>37.970142217922366</v>
      </c>
      <c r="E232" s="26"/>
      <c r="F232">
        <v>37.801000000000002</v>
      </c>
      <c r="G232" s="25">
        <f ref="G232:G241" si="131" t="shared">+B232/D232-1</f>
        <v>-4.4809476073560672E-3</v>
      </c>
      <c r="H232" s="25"/>
      <c r="I232" s="25">
        <f ref="I232:I253" si="132" t="shared">+B232/F232-1</f>
        <v>-2.6454326605196421E-5</v>
      </c>
      <c r="J232">
        <v>3307.6</v>
      </c>
      <c r="K232">
        <v>3322.4</v>
      </c>
      <c r="L232" s="25">
        <f si="128" t="shared"/>
        <v>4.4745434756319202E-3</v>
      </c>
      <c r="M232">
        <f si="130" t="shared"/>
        <v>1</v>
      </c>
    </row>
    <row r="233" spans="1:15">
      <c r="A233" s="1">
        <v>42731</v>
      </c>
      <c r="B233">
        <v>37.799999999999997</v>
      </c>
      <c r="C233" s="25">
        <f si="124" t="shared"/>
        <v>0</v>
      </c>
      <c r="D233" s="26">
        <f si="125" t="shared"/>
        <v>37.732620512280278</v>
      </c>
      <c r="E233" s="26"/>
      <c r="F233">
        <v>37.801000000000002</v>
      </c>
      <c r="G233" s="25">
        <f si="131" t="shared"/>
        <v>1.7857092034674338E-3</v>
      </c>
      <c r="H233" s="25"/>
      <c r="I233" s="25">
        <f si="132" t="shared"/>
        <v>-2.6454326605196421E-5</v>
      </c>
      <c r="J233">
        <v>3322.4</v>
      </c>
      <c r="K233">
        <v>3316.39</v>
      </c>
      <c r="L233" s="25">
        <f si="128" t="shared"/>
        <v>-1.8089333012281106E-3</v>
      </c>
      <c r="M233">
        <f ref="M233:M234" si="133" t="shared">WEEKDAY(A233,2)</f>
        <v>2</v>
      </c>
    </row>
    <row r="234" spans="1:15">
      <c r="A234" s="1">
        <v>42732</v>
      </c>
      <c r="B234">
        <v>37.85</v>
      </c>
      <c r="C234" s="25">
        <f si="124" t="shared"/>
        <v>1.3227513227513921E-3</v>
      </c>
      <c r="D234" s="26">
        <f si="125" t="shared"/>
        <v>37.635725560021591</v>
      </c>
      <c r="E234" s="26"/>
      <c r="F234">
        <v>37.673999999999999</v>
      </c>
      <c r="G234" s="25">
        <f si="131" t="shared"/>
        <v>5.6933787455932805E-3</v>
      </c>
      <c r="H234" s="25"/>
      <c r="I234" s="25">
        <f si="132" t="shared"/>
        <v>4.6716568455700269E-3</v>
      </c>
      <c r="J234">
        <v>3316.39</v>
      </c>
      <c r="K234">
        <v>3301.89</v>
      </c>
      <c r="L234" s="25">
        <f si="128" t="shared"/>
        <v>-4.3722240146665259E-3</v>
      </c>
      <c r="M234">
        <f si="133" t="shared"/>
        <v>3</v>
      </c>
    </row>
    <row r="235" spans="1:15">
      <c r="A235" s="1">
        <v>42733</v>
      </c>
      <c r="B235">
        <v>37.5</v>
      </c>
      <c r="C235" s="25">
        <f si="124" t="shared"/>
        <v>-9.2470277410832136E-3</v>
      </c>
      <c r="D235" s="26">
        <f si="125" t="shared"/>
        <v>37.626877406576241</v>
      </c>
      <c r="E235" s="26"/>
      <c r="F235">
        <v>37.494</v>
      </c>
      <c r="G235" s="25">
        <f si="131" t="shared"/>
        <v>-3.3719887304298757E-3</v>
      </c>
      <c r="H235" s="25"/>
      <c r="I235" s="25">
        <f si="132" t="shared"/>
        <v>1.6002560409655864E-4</v>
      </c>
      <c r="J235">
        <v>3301.89</v>
      </c>
      <c r="K235">
        <v>3297.76</v>
      </c>
      <c r="L235" s="25">
        <f ref="L235:L253" si="134" t="shared">+K235/J235-1</f>
        <v>-1.2507987849381674E-3</v>
      </c>
      <c r="M235">
        <f ref="M235:M239" si="135" t="shared">WEEKDAY(A235,2)</f>
        <v>4</v>
      </c>
    </row>
    <row r="236" spans="1:15">
      <c r="A236" s="1">
        <v>42734</v>
      </c>
      <c r="B236">
        <v>37.65</v>
      </c>
      <c r="C236" s="25">
        <f si="124" t="shared"/>
        <v>4.0000000000000036E-3</v>
      </c>
      <c r="D236" s="26">
        <f si="125" t="shared"/>
        <v>37.634072679637086</v>
      </c>
      <c r="E236" s="26"/>
      <c r="F236">
        <v>37.670999999999999</v>
      </c>
      <c r="G236" s="25">
        <f si="131" t="shared"/>
        <v>4.2321543295331665E-4</v>
      </c>
      <c r="H236" s="25"/>
      <c r="I236" s="25">
        <f si="132" t="shared"/>
        <v>-5.5745799155848541E-4</v>
      </c>
      <c r="J236">
        <v>3297.76</v>
      </c>
      <c r="K236">
        <v>3310.08</v>
      </c>
      <c r="L236" s="25">
        <f si="134" t="shared"/>
        <v>3.7358691960602819E-3</v>
      </c>
      <c r="M236">
        <f si="135" t="shared"/>
        <v>5</v>
      </c>
    </row>
    <row r="237" spans="1:15">
      <c r="A237" s="1">
        <v>42738</v>
      </c>
      <c r="B237">
        <v>37.950000000000003</v>
      </c>
      <c r="C237" s="25">
        <f si="124" t="shared"/>
        <v>7.9681274900400556E-3</v>
      </c>
      <c r="D237" s="26">
        <f si="125" t="shared"/>
        <v>38.036889238326566</v>
      </c>
      <c r="E237" s="26"/>
      <c r="F237">
        <v>38.049999999999997</v>
      </c>
      <c r="G237" s="25">
        <f si="131" t="shared"/>
        <v>-2.2843413345960961E-3</v>
      </c>
      <c r="H237" s="25"/>
      <c r="I237" s="25">
        <f si="132" t="shared"/>
        <v>-2.6281208935609035E-3</v>
      </c>
      <c r="J237">
        <v>3310.08</v>
      </c>
      <c r="K237">
        <v>3342.23</v>
      </c>
      <c r="L237" s="25">
        <f si="134" t="shared"/>
        <v>9.7127561871617196E-3</v>
      </c>
      <c r="M237">
        <f si="135" t="shared"/>
        <v>2</v>
      </c>
    </row>
    <row r="238" spans="1:15">
      <c r="A238" s="1">
        <v>42739</v>
      </c>
      <c r="B238">
        <v>38.35</v>
      </c>
      <c r="C238" s="25">
        <f si="124" t="shared"/>
        <v>1.0540184453227797E-2</v>
      </c>
      <c r="D238" s="26">
        <f si="125" t="shared"/>
        <v>38.346910745221003</v>
      </c>
      <c r="E238" s="26">
        <f>D238*(1-VLOOKUP(A238,FX!A:K,9,0))</f>
        <v>38.483814166016259</v>
      </c>
      <c r="F238">
        <v>38.479999999999997</v>
      </c>
      <c r="G238" s="25">
        <f si="131" t="shared"/>
        <v>8.0560721032352234E-5</v>
      </c>
      <c r="H238" s="42">
        <f>(+B238/(D238*(1-VLOOKUP(A238,FX!A:K,9,0)))-1)</f>
        <v>-3.4771544587288705E-3</v>
      </c>
      <c r="I238" s="25">
        <f si="132" t="shared"/>
        <v>-3.3783783783782884E-3</v>
      </c>
      <c r="J238">
        <v>3342.23</v>
      </c>
      <c r="K238">
        <v>3368.31</v>
      </c>
      <c r="L238" s="25">
        <f si="134" t="shared"/>
        <v>7.8031733303811635E-3</v>
      </c>
      <c r="M238">
        <f si="135" t="shared"/>
        <v>3</v>
      </c>
      <c r="O238">
        <f>(F238/(F237*(L238+1)))-1</f>
        <v>3.4706643166968476E-3</v>
      </c>
    </row>
    <row r="239" spans="1:15">
      <c r="A239" s="1">
        <v>42740</v>
      </c>
      <c r="B239">
        <v>39.049999999999997</v>
      </c>
      <c r="C239" s="25">
        <f si="124" t="shared"/>
        <v>1.825293350717061E-2</v>
      </c>
      <c r="D239" s="26">
        <f si="125" t="shared"/>
        <v>38.474059454147628</v>
      </c>
      <c r="E239" s="26">
        <f>D239*(1-VLOOKUP(A239,FX!A:K,9,0))</f>
        <v>39.097252974382499</v>
      </c>
      <c r="F239">
        <v>39.100999999999999</v>
      </c>
      <c r="G239" s="25">
        <f si="131" t="shared"/>
        <v>1.4969580907851832E-2</v>
      </c>
      <c r="H239" s="42">
        <f>(+B239/(D239*(1-VLOOKUP(A239,FX!A:K,9,0)))-1)</f>
        <v>-1.2086008808205317E-3</v>
      </c>
      <c r="I239" s="25">
        <f si="132" t="shared"/>
        <v>-1.3043144676607721E-3</v>
      </c>
      <c r="J239">
        <v>3368.31</v>
      </c>
      <c r="K239">
        <v>3367.79</v>
      </c>
      <c r="L239" s="25">
        <f si="134" t="shared"/>
        <v>-1.5438008971857542E-4</v>
      </c>
      <c r="M239">
        <f si="135" t="shared"/>
        <v>4</v>
      </c>
      <c r="O239">
        <f>(F239/(F238*(L239+1)))-1</f>
        <v>1.6295149374594642E-2</v>
      </c>
    </row>
    <row r="240" spans="1:15">
      <c r="A240" s="1">
        <v>42741</v>
      </c>
      <c r="B240">
        <v>38.700000000000003</v>
      </c>
      <c r="C240" s="25">
        <f si="124" t="shared"/>
        <v>-8.9628681177975622E-3</v>
      </c>
      <c r="D240" s="26">
        <f si="125" t="shared"/>
        <v>38.867401076076597</v>
      </c>
      <c r="E240" s="26">
        <f>D240*(1-VLOOKUP(A240,FX!A:K,9,0))</f>
        <v>38.973398482066877</v>
      </c>
      <c r="F240">
        <v>38.966999999999999</v>
      </c>
      <c r="G240" s="25">
        <f si="131" t="shared"/>
        <v>-4.3069788934159137E-3</v>
      </c>
      <c r="H240" s="42">
        <f>(+B240/(D240*(1-VLOOKUP(A240,FX!A:K,9,0)))-1)</f>
        <v>-7.015002353276345E-3</v>
      </c>
      <c r="I240" s="25">
        <f si="132" t="shared"/>
        <v>-6.8519516513971812E-3</v>
      </c>
      <c r="J240">
        <v>3367.79</v>
      </c>
      <c r="K240">
        <v>3347.67</v>
      </c>
      <c r="L240" s="25">
        <f si="134" t="shared"/>
        <v>-5.9742442373188487E-3</v>
      </c>
      <c r="M240">
        <f ref="M240" si="136" t="shared">WEEKDAY(A240,2)</f>
        <v>5</v>
      </c>
      <c r="O240">
        <f>(F240/(F239*(L240+1)))-1</f>
        <v>2.5625310971642001E-3</v>
      </c>
    </row>
    <row r="241" spans="1:15">
      <c r="A241" s="1">
        <v>42744</v>
      </c>
      <c r="B241">
        <v>38.85</v>
      </c>
      <c r="C241" s="25">
        <f si="124" t="shared"/>
        <v>3.8759689922480689E-3</v>
      </c>
      <c r="D241" s="26">
        <f si="125" t="shared"/>
        <v>39.155917787595548</v>
      </c>
      <c r="E241" s="26">
        <f>D241*(1-VLOOKUP(A241,FX!A:K,9,0))</f>
        <v>38.726536547249907</v>
      </c>
      <c r="F241">
        <v>38.726999999999997</v>
      </c>
      <c r="G241" s="25">
        <f si="131" t="shared"/>
        <v>-7.8128110610259371E-3</v>
      </c>
      <c r="H241" s="42">
        <f>(+B241/(D241*(1-VLOOKUP(A241,FX!A:K,9,0)))-1)</f>
        <v>3.1880840312032976E-3</v>
      </c>
      <c r="I241" s="25">
        <f si="132" t="shared"/>
        <v>3.1760787047796502E-3</v>
      </c>
      <c r="J241">
        <v>3347.67</v>
      </c>
      <c r="K241">
        <v>3363.9</v>
      </c>
      <c r="L241" s="25">
        <f si="134" t="shared"/>
        <v>4.8481481149575956E-3</v>
      </c>
      <c r="M241">
        <f ref="M241" si="137" t="shared">WEEKDAY(A241,2)</f>
        <v>1</v>
      </c>
      <c r="O241">
        <f>(F241/(F240*(L241+1)))-1</f>
        <v>-1.0954098686238201E-2</v>
      </c>
    </row>
    <row r="242" spans="1:15">
      <c r="A242" s="1">
        <v>42745</v>
      </c>
      <c r="B242">
        <v>38.549999999999997</v>
      </c>
      <c r="C242" s="25">
        <f si="124" t="shared"/>
        <v>-7.7220077220078176E-3</v>
      </c>
      <c r="D242" s="26">
        <f si="125" t="shared"/>
        <v>38.662184455542672</v>
      </c>
      <c r="E242" s="26">
        <f>D242*(1-VLOOKUP(A242,FX!A:K,9,0))</f>
        <v>38.718932790914124</v>
      </c>
      <c r="F242">
        <v>38.723999999999997</v>
      </c>
      <c r="G242" s="25">
        <f ref="G242" si="138" t="shared">+B242/D242-1</f>
        <v>-2.9016584841882187E-3</v>
      </c>
      <c r="H242" s="42">
        <f>(+B242/(D242*(1-VLOOKUP(A242,FX!A:K,9,0)))-1)</f>
        <v>-4.3630539050851791E-3</v>
      </c>
      <c r="I242" s="25">
        <f si="132" t="shared"/>
        <v>-4.4933374651379143E-3</v>
      </c>
      <c r="J242">
        <v>3363.9</v>
      </c>
      <c r="K242">
        <v>3358.27</v>
      </c>
      <c r="L242" s="25">
        <f si="134" t="shared"/>
        <v>-1.6736526056065903E-3</v>
      </c>
      <c r="M242">
        <f ref="M242" si="139" t="shared">WEEKDAY(A242,2)</f>
        <v>2</v>
      </c>
      <c r="O242">
        <v>6.8790500000000003</v>
      </c>
    </row>
    <row r="243" spans="1:15">
      <c r="A243" s="1">
        <v>42746</v>
      </c>
      <c r="B243">
        <v>38.25</v>
      </c>
      <c r="C243" s="25">
        <f si="124" t="shared"/>
        <v>-7.7821011673151474E-3</v>
      </c>
      <c r="D243" s="26">
        <f si="125" t="shared"/>
        <v>38.449856583776757</v>
      </c>
      <c r="E243" s="26">
        <f>D243*(1-VLOOKUP(A243,FX!A:K,9,0))</f>
        <v>38.319785730472667</v>
      </c>
      <c r="F243">
        <v>38.322000000000003</v>
      </c>
      <c r="G243" s="25">
        <f ref="G243" si="140" t="shared">+B243/D243-1</f>
        <v>-5.1978499150262536E-3</v>
      </c>
      <c r="H243" s="42">
        <f>(+B243/(D243*(1-VLOOKUP(A243,FX!A:K,9,0)))-1)</f>
        <v>-1.8211409365259668E-3</v>
      </c>
      <c r="I243" s="25">
        <f si="132" t="shared"/>
        <v>-1.8788163457023055E-3</v>
      </c>
      <c r="J243">
        <v>3358.27</v>
      </c>
      <c r="K243">
        <v>3334.4953999999998</v>
      </c>
      <c r="L243" s="25">
        <f si="134" t="shared"/>
        <v>-7.0794188674526692E-3</v>
      </c>
      <c r="M243">
        <f ref="M243:M244" si="141" t="shared">WEEKDAY(A243,2)</f>
        <v>3</v>
      </c>
      <c r="O243">
        <f>+O242*(1+O241)</f>
        <v>6.8036962074324334</v>
      </c>
    </row>
    <row r="244" spans="1:15">
      <c r="A244" s="1">
        <v>42747</v>
      </c>
      <c r="B244">
        <v>38.299999999999997</v>
      </c>
      <c r="C244" s="25">
        <f si="124" t="shared"/>
        <v>1.3071895424836555E-3</v>
      </c>
      <c r="D244" s="26">
        <f si="125" t="shared"/>
        <v>38.128105008092085</v>
      </c>
      <c r="E244" s="26">
        <f>D244*(1-VLOOKUP(A244,FX!A:K,9,0))</f>
        <v>38.174831479905912</v>
      </c>
      <c r="F244">
        <v>38.155000000000001</v>
      </c>
      <c r="G244" s="25">
        <f ref="G244:G246" si="142" t="shared">+B244/D244-1</f>
        <v>4.5083539260981631E-3</v>
      </c>
      <c r="H244" s="42">
        <f>(+B244/(D244*(1-VLOOKUP(A244,FX!A:K,9,0)))-1)</f>
        <v>3.2788231209341934E-3</v>
      </c>
      <c r="I244" s="25">
        <f si="132" t="shared"/>
        <v>3.8002882977328234E-3</v>
      </c>
      <c r="J244">
        <v>3334.4953999999998</v>
      </c>
      <c r="K244">
        <v>3317.6241</v>
      </c>
      <c r="L244" s="25">
        <f si="134" t="shared"/>
        <v>-5.0596261131443665E-3</v>
      </c>
      <c r="M244">
        <f si="141" t="shared"/>
        <v>4</v>
      </c>
    </row>
    <row r="245" spans="1:15">
      <c r="A245" s="1">
        <v>42748</v>
      </c>
      <c r="B245">
        <v>38.299999999999997</v>
      </c>
      <c r="C245" s="25">
        <f si="124" t="shared"/>
        <v>0</v>
      </c>
      <c r="D245" s="26">
        <f si="125" t="shared"/>
        <v>38.181314752023901</v>
      </c>
      <c r="E245" s="26">
        <f>D245*(1-VLOOKUP(A245,FX!A:K,9,0))</f>
        <v>38.342478206564003</v>
      </c>
      <c r="F245">
        <v>38.155000000000001</v>
      </c>
      <c r="G245" s="25">
        <f si="142" t="shared"/>
        <v>3.1084641465837226E-3</v>
      </c>
      <c r="H245" s="42">
        <f>(+B245/(D245*(1-VLOOKUP(A245,FX!A:K,9,0)))-1)</f>
        <v>-1.1078628338826446E-3</v>
      </c>
      <c r="I245" s="25">
        <f si="132" t="shared"/>
        <v>3.8002882977328234E-3</v>
      </c>
      <c r="J245">
        <v>3317.6241</v>
      </c>
      <c r="K245">
        <v>3319.9122000000002</v>
      </c>
      <c r="L245" s="25">
        <f si="134" t="shared"/>
        <v>6.8968030464944263E-4</v>
      </c>
      <c r="M245">
        <f ref="M245" si="143" t="shared">WEEKDAY(A245,2)</f>
        <v>5</v>
      </c>
    </row>
    <row r="246" spans="1:15">
      <c r="A246" s="1">
        <v>42751</v>
      </c>
      <c r="B246">
        <v>38.200000000000003</v>
      </c>
      <c r="C246" s="25">
        <f si="124" t="shared"/>
        <v>-2.6109660574411553E-3</v>
      </c>
      <c r="D246" s="26">
        <f si="125" t="shared"/>
        <v>38.149636322460573</v>
      </c>
      <c r="E246" s="26">
        <f>D246*(1-VLOOKUP(A246,FX!A:K,9,0))</f>
        <v>38.190521962729235</v>
      </c>
      <c r="F246">
        <v>38.384</v>
      </c>
      <c r="G246" s="25">
        <f si="142" t="shared"/>
        <v>1.3201614063560463E-3</v>
      </c>
      <c r="H246" s="42">
        <f>(+B246/(D246*(1-VLOOKUP(A246,FX!A:K,9,0)))-1)</f>
        <v>2.4817773582719305E-4</v>
      </c>
      <c r="I246" s="25">
        <f si="132" t="shared"/>
        <v>-4.7936640266776909E-3</v>
      </c>
      <c r="J246">
        <v>3319.9122000000002</v>
      </c>
      <c r="K246">
        <v>3319.4454999999998</v>
      </c>
      <c r="L246" s="25">
        <f si="134" t="shared"/>
        <v>-1.4057600679928672E-4</v>
      </c>
      <c r="M246">
        <f ref="M246" si="144" t="shared">WEEKDAY(A246,2)</f>
        <v>1</v>
      </c>
    </row>
    <row r="247" spans="1:15">
      <c r="A247" s="1">
        <v>42752</v>
      </c>
      <c r="B247">
        <v>38.4</v>
      </c>
      <c r="C247" s="25">
        <f si="124" t="shared"/>
        <v>5.2356020942407877E-3</v>
      </c>
      <c r="D247" s="26">
        <f si="125" t="shared"/>
        <v>38.463912186297385</v>
      </c>
      <c r="E247" s="26">
        <f>D247*(1-VLOOKUP(A247,FX!A:K,9,0))</f>
        <v>38.592349244348931</v>
      </c>
      <c r="F247">
        <v>38.536999999999999</v>
      </c>
      <c r="G247" s="25">
        <f ref="G247" si="145" t="shared">+B247/D247-1</f>
        <v>-1.6616142941423551E-3</v>
      </c>
      <c r="H247" s="42">
        <f>(+B247/(D247*(1-VLOOKUP(A247,FX!A:K,9,0)))-1)</f>
        <v>-4.9841289300909253E-3</v>
      </c>
      <c r="I247" s="25">
        <f si="132" t="shared"/>
        <v>-3.555025040869797E-3</v>
      </c>
      <c r="J247">
        <v>3319.4454999999998</v>
      </c>
      <c r="K247">
        <v>3326.3562999999999</v>
      </c>
      <c r="L247" s="25">
        <f si="134" t="shared"/>
        <v>2.0819139823202715E-3</v>
      </c>
      <c r="M247">
        <f ref="M247:M248" si="146" t="shared">WEEKDAY(A247,2)</f>
        <v>2</v>
      </c>
    </row>
    <row r="248" spans="1:15">
      <c r="A248" s="1">
        <v>42753</v>
      </c>
      <c r="B248">
        <v>38.700000000000003</v>
      </c>
      <c r="C248" s="25">
        <f si="124" t="shared"/>
        <v>7.812500000000222E-3</v>
      </c>
      <c r="D248" s="26">
        <f si="125" t="shared"/>
        <v>38.687713810483864</v>
      </c>
      <c r="E248" s="26">
        <f>D248*(1-VLOOKUP(A248,FX!A:K,9,0))</f>
        <v>38.735737804529286</v>
      </c>
      <c r="F248">
        <v>38.767000000000003</v>
      </c>
      <c r="G248" s="25">
        <f ref="G248" si="147" t="shared">+B248/D248-1</f>
        <v>3.1757341817417739E-4</v>
      </c>
      <c r="H248" s="42">
        <f>(+B248/(D248*(1-VLOOKUP(A248,FX!A:K,9,0)))-1)</f>
        <v>-9.2260549443068385E-4</v>
      </c>
      <c r="I248" s="25">
        <f si="132" t="shared"/>
        <v>-1.728274047514633E-3</v>
      </c>
      <c r="J248">
        <v>3326.3562999999999</v>
      </c>
      <c r="K248">
        <v>3339.3652999999999</v>
      </c>
      <c r="L248" s="25">
        <f si="134" t="shared"/>
        <v>3.910885914416351E-3</v>
      </c>
      <c r="M248">
        <f si="146" t="shared"/>
        <v>3</v>
      </c>
    </row>
    <row r="249" spans="1:15">
      <c r="A249" s="1">
        <v>42754</v>
      </c>
      <c r="B249">
        <v>38.65</v>
      </c>
      <c r="C249" s="25">
        <f ref="C249" si="148" t="shared">B249/B248-1</f>
        <v>-1.2919896640828377E-3</v>
      </c>
      <c r="D249" s="26">
        <f ref="D249" si="149" t="shared">+F248*(1+L249)</f>
        <v>38.650024464139939</v>
      </c>
      <c r="E249" s="26">
        <f>D249*(1-VLOOKUP(A249,FX!A:K,9,0))</f>
        <v>38.602754450700793</v>
      </c>
      <c r="F249">
        <v>38.61</v>
      </c>
      <c r="G249" s="25">
        <f ref="G249" si="150" t="shared">+B249/D249-1</f>
        <v>-6.3296570385062978E-7</v>
      </c>
      <c r="H249" s="42">
        <f>(+B249/(D249*(1-VLOOKUP(A249,FX!A:K,9,0)))-1)</f>
        <v>1.2238906257204807E-3</v>
      </c>
      <c r="I249" s="25">
        <f si="132" t="shared"/>
        <v>1.0360010360010996E-3</v>
      </c>
      <c r="J249">
        <v>3339.3652999999999</v>
      </c>
      <c r="K249">
        <v>3329.2891</v>
      </c>
      <c r="L249" s="25">
        <f si="134" t="shared"/>
        <v>-3.0173997435979372E-3</v>
      </c>
      <c r="M249">
        <f ref="M249" si="151" t="shared">WEEKDAY(A249,2)</f>
        <v>4</v>
      </c>
    </row>
    <row r="250" spans="1:15">
      <c r="A250" s="1">
        <v>42755</v>
      </c>
      <c r="B250">
        <v>38.950000000000003</v>
      </c>
      <c r="C250" s="25">
        <f ref="C250" si="152" t="shared">B250/B249-1</f>
        <v>7.7619663648125226E-3</v>
      </c>
      <c r="D250" s="26">
        <f ref="D250" si="153" t="shared">+F249*(1+L250)</f>
        <v>38.90688500166597</v>
      </c>
      <c r="E250" s="26">
        <f>D250*(1-VLOOKUP(A250,FX!A:K,9,0))</f>
        <v>38.861349910518037</v>
      </c>
      <c r="F250">
        <v>38.863999999999997</v>
      </c>
      <c r="G250" s="25">
        <f ref="G250" si="154" t="shared">+B250/D250-1</f>
        <v>1.1081585773877745E-3</v>
      </c>
      <c r="H250" s="42">
        <f>(+B250/(D250*(1-VLOOKUP(A250,FX!A:K,9,0)))-1)</f>
        <v>2.2811891425822406E-3</v>
      </c>
      <c r="I250" s="25">
        <f si="132" t="shared"/>
        <v>2.2128447920957139E-3</v>
      </c>
      <c r="J250">
        <v>3329.2891</v>
      </c>
      <c r="K250">
        <v>3354.8890999999999</v>
      </c>
      <c r="L250" s="25">
        <f si="134" t="shared"/>
        <v>7.6893292324777818E-3</v>
      </c>
      <c r="M250">
        <f ref="M250" si="155" t="shared">WEEKDAY(A250,2)</f>
        <v>5</v>
      </c>
      <c r="N250" t="s">
        <v>163</v>
      </c>
    </row>
    <row r="251" spans="1:15">
      <c r="A251" s="1">
        <v>42758</v>
      </c>
      <c r="B251">
        <v>39.1</v>
      </c>
      <c r="C251" s="25">
        <f ref="C251" si="156" t="shared">B251/B250-1</f>
        <v>3.8510911424902705E-3</v>
      </c>
      <c r="D251" s="26">
        <f ref="D251" si="157" t="shared">+F250*(1+L251)</f>
        <v>38.970479295783576</v>
      </c>
      <c r="E251" s="26">
        <f>D251*(1-VLOOKUP(A251,FX!A:K,9,0))</f>
        <v>39.094890913126747</v>
      </c>
      <c r="F251">
        <v>39.107999999999997</v>
      </c>
      <c r="G251" s="25">
        <f ref="G251" si="158" t="shared">+B251/D251-1</f>
        <v>3.323559436705148E-3</v>
      </c>
      <c r="H251" s="42">
        <f>(+B251/(D251*(1-VLOOKUP(A251,FX!A:K,9,0)))-1)</f>
        <v>1.3068425960338637E-4</v>
      </c>
      <c r="I251" s="25">
        <f si="132" t="shared"/>
        <v>-2.0456172650085147E-4</v>
      </c>
      <c r="J251">
        <v>3354.8890999999999</v>
      </c>
      <c r="K251">
        <v>3364.0808000000002</v>
      </c>
      <c r="L251" s="25">
        <f si="134" t="shared"/>
        <v>2.7397925016359181E-3</v>
      </c>
      <c r="M251">
        <f ref="M251" si="159" t="shared">WEEKDAY(A251,2)</f>
        <v>1</v>
      </c>
    </row>
    <row r="252" spans="1:15">
      <c r="A252" s="1">
        <v>42759</v>
      </c>
      <c r="B252">
        <v>39.1</v>
      </c>
      <c r="C252" s="25">
        <f ref="C252" si="160" t="shared">B252/B251-1</f>
        <v>0</v>
      </c>
      <c r="D252" s="26">
        <f ref="D252" si="161" t="shared">+F251*(1+L252)</f>
        <v>39.112302474185512</v>
      </c>
      <c r="E252" s="26">
        <f>D252*(1-VLOOKUP(A252,FX!A:K,9,0))</f>
        <v>39.126934245601227</v>
      </c>
      <c r="F252">
        <v>39.133000000000003</v>
      </c>
      <c r="G252" s="25">
        <f ref="G252:G253" si="162" t="shared">+B252/D252-1</f>
        <v>-3.1454231551897305E-4</v>
      </c>
      <c r="H252" s="42">
        <f>(+B252/(D252*(1-VLOOKUP(A252,FX!A:K,9,0)))-1)</f>
        <v>-6.8838119112935026E-4</v>
      </c>
      <c r="I252" s="25">
        <f si="132" t="shared"/>
        <v>-8.432780517722005E-4</v>
      </c>
      <c r="J252">
        <v>3364.0808000000002</v>
      </c>
      <c r="K252">
        <v>3364.4508999999998</v>
      </c>
      <c r="L252" s="25">
        <f si="134" t="shared"/>
        <v>1.1001519345188449E-4</v>
      </c>
      <c r="M252">
        <f ref="M252" si="163" t="shared">WEEKDAY(A252,2)</f>
        <v>2</v>
      </c>
    </row>
    <row r="253" spans="1:15">
      <c r="A253" s="1">
        <v>42760</v>
      </c>
      <c r="B253">
        <v>39.200000000000003</v>
      </c>
      <c r="C253" s="25">
        <f ref="C253" si="164" t="shared">B253/B252-1</f>
        <v>2.5575447570331811E-3</v>
      </c>
      <c r="D253" s="26">
        <f ref="D253" si="165" t="shared">+F252*(1+L253)</f>
        <v>39.266216980191331</v>
      </c>
      <c r="E253" s="26">
        <f>D253*(1-VLOOKUP(A253,FX!A:K,9,0))</f>
        <v>39.193400208576989</v>
      </c>
      <c r="F253">
        <v>39.195</v>
      </c>
      <c r="G253" s="25">
        <f si="162" t="shared"/>
        <v>-1.6863600642947896E-3</v>
      </c>
      <c r="H253" s="42">
        <f>(+B253/(D253*(1-VLOOKUP(A253,FX!A:K,9,0)))-1)</f>
        <v>1.6839037664229117E-4</v>
      </c>
      <c r="I253" s="25">
        <f si="132" t="shared"/>
        <v>1.2756729174645542E-4</v>
      </c>
      <c r="J253">
        <v>3364.4508999999998</v>
      </c>
      <c r="K253">
        <v>3375.9041999999999</v>
      </c>
      <c r="L253" s="25">
        <f si="134" t="shared"/>
        <v>3.4042107732943361E-3</v>
      </c>
      <c r="M253">
        <f ref="M253" si="166" t="shared">WEEKDAY(A253,2)</f>
        <v>3</v>
      </c>
    </row>
    <row r="254" spans="1:15">
      <c r="A254" s="1">
        <v>42761</v>
      </c>
      <c r="B254">
        <v>39.5</v>
      </c>
      <c r="C254" s="25">
        <f ref="C254" si="167" t="shared">B254/B253-1</f>
        <v>7.6530612244898322E-3</v>
      </c>
      <c r="D254" s="26">
        <f ref="D254" si="168" t="shared">+F253*(1+L254)</f>
        <v>39.334977490474998</v>
      </c>
      <c r="E254" s="26">
        <f>D254*(1-VLOOKUP(A254,FX!A:K,9,0))</f>
        <v>39.35010303156546</v>
      </c>
      <c r="F254">
        <v>39.340000000000003</v>
      </c>
      <c r="G254" s="25">
        <f ref="G254" si="169" t="shared">+B254/D254-1</f>
        <v>4.1953121637088309E-3</v>
      </c>
      <c r="H254" s="42">
        <f>(+B254/(D254*(1-VLOOKUP(A254,FX!A:K,9,0)))-1)</f>
        <v>3.8093157802991939E-3</v>
      </c>
      <c r="I254" s="25">
        <f ref="I254:I256" si="170" t="shared">+B254/F254-1</f>
        <v>4.0671072699540733E-3</v>
      </c>
      <c r="J254">
        <v>3375.9041999999999</v>
      </c>
      <c r="K254">
        <v>3387.9605999999999</v>
      </c>
      <c r="L254" s="25">
        <f ref="L254" si="171" t="shared">+K254/J254-1</f>
        <v>3.5713098730705273E-3</v>
      </c>
      <c r="M254">
        <f ref="M254" si="172" t="shared">WEEKDAY(A254,2)</f>
        <v>4</v>
      </c>
    </row>
    <row r="255" spans="1:15">
      <c r="A255" s="1">
        <v>42762</v>
      </c>
      <c r="B255">
        <v>39.299999999999997</v>
      </c>
      <c r="C255" s="25">
        <f ref="C255" si="173" t="shared">B255/B254-1</f>
        <v>-5.0632911392405333E-3</v>
      </c>
      <c r="D255" s="26">
        <f ref="D255" si="174" t="shared">+F254*(1+L255)</f>
        <v>39.340000000000003</v>
      </c>
      <c r="E255" s="26">
        <f>D255*(1-VLOOKUP(A255,FX!A:K,9,0))</f>
        <v>39.109971533109892</v>
      </c>
      <c r="F255">
        <v>39.340000000000003</v>
      </c>
      <c r="G255" s="25">
        <f ref="G255" si="175" t="shared">+B255/D255-1</f>
        <v>-1.0167768174886849E-3</v>
      </c>
      <c r="H255" s="42">
        <f>(+B255/(D255*(1-VLOOKUP(A255,FX!A:K,9,0)))-1)</f>
        <v>4.8588239633269303E-3</v>
      </c>
      <c r="I255" s="25">
        <f si="170" t="shared"/>
        <v>-1.0167768174886849E-3</v>
      </c>
      <c r="J255">
        <v>3387.9605999999999</v>
      </c>
      <c r="K255">
        <v>3387.9605999999999</v>
      </c>
      <c r="L255" s="25">
        <f ref="L255" si="176" t="shared">+K255/J255-1</f>
        <v>0</v>
      </c>
      <c r="M255">
        <f ref="M255" si="177" t="shared">WEEKDAY(A255,2)</f>
        <v>5</v>
      </c>
    </row>
    <row r="256" spans="1:15">
      <c r="A256" s="1">
        <v>42767</v>
      </c>
      <c r="B256">
        <v>39.5</v>
      </c>
      <c r="C256" s="25">
        <f ref="C256" si="178" t="shared">B256/B255-1</f>
        <v>5.0890585241731845E-3</v>
      </c>
      <c r="D256" s="26">
        <f ref="D256" si="179" t="shared">+F255*(1+L256)</f>
        <v>39.340000000000003</v>
      </c>
      <c r="E256" s="26">
        <f>D256*(1-VLOOKUP(A256,FX!A:K,9,0))</f>
        <v>39.451513224871576</v>
      </c>
      <c r="F256">
        <v>39.340000000000003</v>
      </c>
      <c r="G256" s="25">
        <f ref="G256" si="180" t="shared">+B256/D256-1</f>
        <v>4.0671072699540733E-3</v>
      </c>
      <c r="H256" s="42">
        <f>(+B256/(D256*(1-VLOOKUP(A256,FX!A:K,9,0)))-1)</f>
        <v>1.2290219351549503E-3</v>
      </c>
      <c r="I256" s="25">
        <f si="170" t="shared"/>
        <v>4.0671072699540733E-3</v>
      </c>
      <c r="J256">
        <v>3387.9605999999999</v>
      </c>
      <c r="K256">
        <v>3387.9605999999999</v>
      </c>
      <c r="L256" s="25">
        <f ref="L256" si="181" t="shared">+K256/J256-1</f>
        <v>0</v>
      </c>
      <c r="M256">
        <f ref="M256" si="182" t="shared">WEEKDAY(A256,2)</f>
        <v>3</v>
      </c>
    </row>
    <row r="257" spans="1:14">
      <c r="A257" s="1">
        <v>42768</v>
      </c>
      <c r="B257">
        <v>39.4</v>
      </c>
      <c r="C257" s="25">
        <f ref="C257" si="183" t="shared">B257/B256-1</f>
        <v>-2.5316455696202667E-3</v>
      </c>
      <c r="D257" s="26">
        <f ref="D257" si="184" t="shared">+F256*(1+L257)</f>
        <v>39.340000000000003</v>
      </c>
      <c r="E257" s="26">
        <f>D257*(1-VLOOKUP(A257,FX!A:K,9,0))</f>
        <v>39.455293958816924</v>
      </c>
      <c r="F257">
        <v>39.340000000000003</v>
      </c>
      <c r="G257" s="25">
        <f ref="G257" si="185" t="shared">+B257/D257-1</f>
        <v>1.5251652262326942E-3</v>
      </c>
      <c r="H257" s="42">
        <f>(+B257/(D257*(1-VLOOKUP(A257,FX!A:K,9,0)))-1)</f>
        <v>-1.4014331986638151E-3</v>
      </c>
      <c r="I257" s="25">
        <f ref="I257:I263" si="186" t="shared">+B257/F257-1</f>
        <v>1.5251652262326942E-3</v>
      </c>
      <c r="J257">
        <v>3387.9605999999999</v>
      </c>
      <c r="K257">
        <v>3387.9605999999999</v>
      </c>
      <c r="L257" s="25">
        <f ref="L257:L271" si="187" t="shared">+K257/J257-1</f>
        <v>0</v>
      </c>
      <c r="M257">
        <f ref="M257" si="188" t="shared">WEEKDAY(A257,2)</f>
        <v>4</v>
      </c>
      <c r="N257" t="s">
        <v>190</v>
      </c>
    </row>
    <row r="258" spans="1:14">
      <c r="A258" s="1">
        <v>42769</v>
      </c>
      <c r="B258">
        <v>39.15</v>
      </c>
      <c r="C258" s="25">
        <f ref="C258" si="189" t="shared">B258/B257-1</f>
        <v>-6.3451776649746661E-3</v>
      </c>
      <c r="D258" s="26">
        <f ref="D258" si="190" t="shared">+F257*(1+L258)</f>
        <v>39.06749301689046</v>
      </c>
      <c r="E258" s="26">
        <f>D258*(1-VLOOKUP(A258,FX!A:K,9,0))</f>
        <v>39.02852694702257</v>
      </c>
      <c r="F258">
        <v>39.106000000000002</v>
      </c>
      <c r="G258" s="25">
        <f ref="G258" si="191" t="shared">+B258/D258-1</f>
        <v>2.1119088208159109E-3</v>
      </c>
      <c r="H258" s="42">
        <f>(+B258/(D258*(1-VLOOKUP(A258,FX!A:K,9,0)))-1)</f>
        <v>3.1124170569469811E-3</v>
      </c>
      <c r="I258" s="25">
        <f si="186" t="shared"/>
        <v>1.1251470362603211E-3</v>
      </c>
      <c r="J258">
        <v>3387.9605999999999</v>
      </c>
      <c r="K258">
        <v>3364.4922999999999</v>
      </c>
      <c r="L258" s="25">
        <f si="187" t="shared"/>
        <v>-6.9269695757382399E-3</v>
      </c>
      <c r="M258">
        <f ref="M258:M278" si="192" t="shared">WEEKDAY(A258,2)</f>
        <v>5</v>
      </c>
    </row>
    <row r="259" spans="1:14">
      <c r="A259" s="1">
        <v>42772</v>
      </c>
      <c r="B259">
        <v>39.299999999999997</v>
      </c>
      <c r="C259" s="25">
        <f ref="C259" si="193" t="shared">B259/B258-1</f>
        <v>3.8314176245211051E-3</v>
      </c>
      <c r="D259" s="26">
        <f ref="D259" si="194" t="shared">+F258*(1+L259)</f>
        <v>39.207270184746747</v>
      </c>
      <c r="E259" s="26">
        <f>D259*(1-VLOOKUP(A259,FX!A:K,9,0))</f>
        <v>39.304530899140509</v>
      </c>
      <c r="F259">
        <v>39.283999999999999</v>
      </c>
      <c r="G259" s="25">
        <f ref="G259" si="195" t="shared">+B259/D259-1</f>
        <v>2.3651178675867524E-3</v>
      </c>
      <c r="H259" s="42">
        <f>(+B259/(D259*(1-VLOOKUP(A259,FX!A:K,9,0)))-1)</f>
        <v>-1.1527676420153288E-4</v>
      </c>
      <c r="I259" s="25">
        <f si="186" t="shared"/>
        <v>4.0729049994903122E-4</v>
      </c>
      <c r="J259">
        <v>3364.4922999999999</v>
      </c>
      <c r="K259">
        <v>3373.2051000000001</v>
      </c>
      <c r="L259" s="25">
        <f si="187" t="shared"/>
        <v>2.5896329143033636E-3</v>
      </c>
      <c r="M259">
        <f si="192" t="shared"/>
        <v>1</v>
      </c>
    </row>
    <row r="260" spans="1:14">
      <c r="A260" s="1">
        <v>42773</v>
      </c>
      <c r="B260">
        <v>39.049999999999997</v>
      </c>
      <c r="C260" s="25">
        <f ref="C260" si="196" t="shared">B260/B259-1</f>
        <v>-6.3613231552163141E-3</v>
      </c>
      <c r="D260" s="26">
        <f ref="D260" si="197" t="shared">+F259*(1+L260)</f>
        <v>39.19642052349559</v>
      </c>
      <c r="E260" s="26">
        <f>D260*(1-VLOOKUP(A260,FX!A:K,9,0))</f>
        <v>39.121603893558408</v>
      </c>
      <c r="F260">
        <v>39.128999999999998</v>
      </c>
      <c r="G260" s="25">
        <f ref="G260" si="198" t="shared">+B260/D260-1</f>
        <v>-3.7355585418271664E-3</v>
      </c>
      <c r="H260" s="42">
        <f>(+B260/(D260*(1-VLOOKUP(A260,FX!A:K,9,0)))-1)</f>
        <v>-1.830290336593321E-3</v>
      </c>
      <c r="I260" s="25">
        <f si="186" t="shared"/>
        <v>-2.0189629175292323E-3</v>
      </c>
      <c r="J260">
        <v>3373.2051000000001</v>
      </c>
      <c r="K260">
        <v>3365.6849000000002</v>
      </c>
      <c r="L260" s="25">
        <f si="187" t="shared"/>
        <v>-2.22939304817249E-3</v>
      </c>
      <c r="M260">
        <f si="192" t="shared"/>
        <v>2</v>
      </c>
    </row>
    <row r="261" spans="1:14">
      <c r="A261" s="1">
        <v>42774</v>
      </c>
      <c r="B261">
        <v>39.1</v>
      </c>
      <c r="C261" s="25">
        <f ref="C261" si="199" t="shared">B261/B260-1</f>
        <v>1.2804097311140961E-3</v>
      </c>
      <c r="D261" s="26">
        <f ref="D261" si="200" t="shared">+F260*(1+L261)</f>
        <v>39.333648948004601</v>
      </c>
      <c r="E261" s="26">
        <f>D261*(1-VLOOKUP(A261,FX!A:K,9,0))</f>
        <v>39.183345593552893</v>
      </c>
      <c r="F261">
        <v>39.186</v>
      </c>
      <c r="G261" s="25">
        <f ref="G261" si="201" t="shared">+B261/D261-1</f>
        <v>-5.9401798270346529E-3</v>
      </c>
      <c r="H261" s="42">
        <f>(+B261/(D261*(1-VLOOKUP(A261,FX!A:K,9,0)))-1)</f>
        <v>-2.1270668007125071E-3</v>
      </c>
      <c r="I261" s="25">
        <f si="186" t="shared"/>
        <v>-2.1946613586484309E-3</v>
      </c>
      <c r="J261">
        <v>3365.6849000000002</v>
      </c>
      <c r="K261">
        <v>3383.2878000000001</v>
      </c>
      <c r="L261" s="25">
        <f si="187" t="shared"/>
        <v>5.2301093307931534E-3</v>
      </c>
      <c r="M261">
        <f si="192" t="shared"/>
        <v>3</v>
      </c>
      <c r="N261" t="s">
        <v>207</v>
      </c>
    </row>
    <row r="262" spans="1:14">
      <c r="A262" s="1">
        <v>42775</v>
      </c>
      <c r="B262">
        <v>39.25</v>
      </c>
      <c r="C262" s="25">
        <f ref="C262" si="202" t="shared">B262/B261-1</f>
        <v>3.8363171355497716E-3</v>
      </c>
      <c r="D262" s="26">
        <f ref="D262" si="203" t="shared">+F261*(1+L262)</f>
        <v>39.336622201161831</v>
      </c>
      <c r="E262" s="26">
        <f>D262*(1-VLOOKUP(A262,FX!A:K,9,0))</f>
        <v>39.295256954707597</v>
      </c>
      <c r="F262">
        <v>39.301000000000002</v>
      </c>
      <c r="G262" s="25">
        <f ref="G262" si="204" t="shared">+B262/D262-1</f>
        <v>-2.2020752244271691E-3</v>
      </c>
      <c r="H262" s="42">
        <f>(+B262/(D262*(1-VLOOKUP(A262,FX!A:K,9,0)))-1)</f>
        <v>-1.1517154541007546E-3</v>
      </c>
      <c r="I262" s="25">
        <f si="186" t="shared"/>
        <v>-1.2976769038955949E-3</v>
      </c>
      <c r="J262">
        <v>3383.2878000000001</v>
      </c>
      <c r="K262">
        <v>3396.2923999999998</v>
      </c>
      <c r="L262" s="25">
        <f si="187" t="shared"/>
        <v>3.8437758679588097E-3</v>
      </c>
      <c r="M262">
        <f si="192" t="shared"/>
        <v>4</v>
      </c>
    </row>
    <row r="263" spans="1:14">
      <c r="A263" s="1">
        <v>42776</v>
      </c>
      <c r="B263">
        <v>39.549999999999997</v>
      </c>
      <c r="C263" s="25">
        <f ref="C263" si="205" t="shared">B263/B262-1</f>
        <v>7.6433121019108263E-3</v>
      </c>
      <c r="D263" s="26">
        <f ref="D263" si="206" t="shared">+F262*(1+L263)</f>
        <v>39.499969062381091</v>
      </c>
      <c r="E263" s="26">
        <f>D263*(1-VLOOKUP(A263,FX!A:K,9,0))</f>
        <v>39.40724541176467</v>
      </c>
      <c r="F263">
        <v>39.414999999999999</v>
      </c>
      <c r="G263" s="25">
        <f ref="G263" si="207" t="shared">+B263/D263-1</f>
        <v>1.2666070077143043E-3</v>
      </c>
      <c r="H263" s="42">
        <f>(+B263/(D263*(1-VLOOKUP(A263,FX!A:K,9,0)))-1)</f>
        <v>3.6225467358526053E-3</v>
      </c>
      <c r="I263" s="25">
        <f si="186" t="shared"/>
        <v>3.4250919700620219E-3</v>
      </c>
      <c r="J263">
        <v>3396.2923999999998</v>
      </c>
      <c r="K263">
        <v>3413.4868000000001</v>
      </c>
      <c r="L263" s="25">
        <f si="187" t="shared"/>
        <v>5.0626971929743636E-3</v>
      </c>
      <c r="M263">
        <f si="192" t="shared"/>
        <v>5</v>
      </c>
      <c r="N263" t="s">
        <v>214</v>
      </c>
    </row>
    <row r="264" spans="1:14">
      <c r="A264" s="1">
        <v>42779</v>
      </c>
      <c r="B264">
        <v>39.700000000000003</v>
      </c>
      <c r="C264" s="25">
        <f ref="C264" si="208" t="shared">B264/B263-1</f>
        <v>3.7926675094817064E-3</v>
      </c>
      <c r="D264" s="26">
        <f ref="D264" si="209" t="shared">+F263*(1+L264)</f>
        <v>39.678131793273671</v>
      </c>
      <c r="E264" s="26">
        <f>D264*(1-VLOOKUP(A264,FX!A:K,9,0))</f>
        <v>39.59789287453723</v>
      </c>
      <c r="F264">
        <v>39.603999999999999</v>
      </c>
      <c r="G264" s="25">
        <f ref="G264" si="210" t="shared">+B264/D264-1</f>
        <v>5.5114002948197793E-4</v>
      </c>
      <c r="H264" s="42">
        <f>(+B264/(D264*(1-VLOOKUP(A264,FX!A:K,9,0)))-1)</f>
        <v>2.5785999721321673E-3</v>
      </c>
      <c r="I264" s="25">
        <f ref="I264:I278" si="211" t="shared">+B264/F264-1</f>
        <v>2.4239975760025345E-3</v>
      </c>
      <c r="J264">
        <v>3413.4868000000001</v>
      </c>
      <c r="K264">
        <v>3436.2750000000001</v>
      </c>
      <c r="L264" s="25">
        <f si="187" t="shared"/>
        <v>6.6759303126644465E-3</v>
      </c>
      <c r="M264">
        <f si="192" t="shared"/>
        <v>1</v>
      </c>
    </row>
    <row r="265" spans="1:14">
      <c r="A265" s="1">
        <v>42780</v>
      </c>
      <c r="B265">
        <v>39.700000000000003</v>
      </c>
      <c r="C265" s="25">
        <f ref="C265" si="212" t="shared">B265/B264-1</f>
        <v>0</v>
      </c>
      <c r="D265" s="26">
        <f ref="D265" si="213" t="shared">+F264*(1+L265)</f>
        <v>39.598573902496156</v>
      </c>
      <c r="E265" s="26">
        <f>D265*(1-VLOOKUP(A265,FX!A:K,9,0))</f>
        <v>39.699417998660365</v>
      </c>
      <c r="F265">
        <v>39.707999999999998</v>
      </c>
      <c r="G265" s="25">
        <f ref="G265" si="214" t="shared">+B265/D265-1</f>
        <v>2.5613573295237835E-3</v>
      </c>
      <c r="H265" s="42">
        <f>(+B265/(D265*(1-VLOOKUP(A265,FX!A:K,9,0)))-1)</f>
        <v>1.4660198284444093E-5</v>
      </c>
      <c r="I265" s="25">
        <f si="211" t="shared"/>
        <v>-2.0147073637544199E-4</v>
      </c>
      <c r="J265">
        <v>3436.2750000000001</v>
      </c>
      <c r="K265">
        <v>3435.8042</v>
      </c>
      <c r="L265" s="25">
        <f si="187" t="shared"/>
        <v>-1.3700882496314737E-4</v>
      </c>
      <c r="M265">
        <f si="192" t="shared"/>
        <v>2</v>
      </c>
    </row>
    <row r="266" spans="1:14">
      <c r="A266" s="1">
        <v>42781</v>
      </c>
      <c r="B266">
        <v>39.549999999999997</v>
      </c>
      <c r="C266" s="25">
        <f ref="C266" si="215" t="shared">B266/B265-1</f>
        <v>-3.7783375314862644E-3</v>
      </c>
      <c r="D266" s="26">
        <f ref="D266" si="216" t="shared">+F265*(1+L266)</f>
        <v>39.545147472257</v>
      </c>
      <c r="E266" s="26">
        <f>D266*(1-VLOOKUP(A266,FX!A:K,9,0))</f>
        <v>39.608004060717761</v>
      </c>
      <c r="F266">
        <v>39.609000000000002</v>
      </c>
      <c r="G266" s="25">
        <f ref="G266" si="217" t="shared">+B266/D266-1</f>
        <v>1.2270855093921007E-4</v>
      </c>
      <c r="H266" s="42">
        <f>(+B266/(D266*(1-VLOOKUP(A266,FX!A:K,9,0)))-1)</f>
        <v>-1.4644530087617458E-3</v>
      </c>
      <c r="I266" s="25">
        <f si="211" t="shared"/>
        <v>-1.4895604534324036E-3</v>
      </c>
      <c r="J266">
        <v>3435.8042</v>
      </c>
      <c r="K266">
        <v>3421.7130999999999</v>
      </c>
      <c r="L266" s="25">
        <f si="187" t="shared"/>
        <v>-4.1012523356249719E-3</v>
      </c>
      <c r="M266">
        <f si="192" t="shared"/>
        <v>3</v>
      </c>
    </row>
    <row r="267" spans="1:14">
      <c r="A267" s="1">
        <v>42782</v>
      </c>
      <c r="B267">
        <v>39.75</v>
      </c>
      <c r="C267" s="25">
        <f ref="C267" si="218" t="shared">B267/B266-1</f>
        <v>5.0568900126422012E-3</v>
      </c>
      <c r="D267" s="26">
        <f ref="D267" si="219" t="shared">+F266*(1+L267)</f>
        <v>39.831486502448143</v>
      </c>
      <c r="E267" s="26">
        <f>D267*(1-VLOOKUP(A267,FX!A:K,9,0))</f>
        <v>39.8637619109277</v>
      </c>
      <c r="F267">
        <v>39.859000000000002</v>
      </c>
      <c r="G267" s="25">
        <f ref="G267" si="220" t="shared">+B267/D267-1</f>
        <v>-2.0457811044318763E-3</v>
      </c>
      <c r="H267" s="42">
        <f>(+B267/(D267*(1-VLOOKUP(A267,FX!A:K,9,0)))-1)</f>
        <v>-2.8537675691996389E-3</v>
      </c>
      <c r="I267" s="25">
        <f si="211" t="shared"/>
        <v>-2.7346396046062926E-3</v>
      </c>
      <c r="J267">
        <v>3421.7130999999999</v>
      </c>
      <c r="K267">
        <v>3440.9331000000002</v>
      </c>
      <c r="L267" s="25">
        <f si="187" t="shared"/>
        <v>5.6170694147326117E-3</v>
      </c>
      <c r="M267">
        <f si="192" t="shared"/>
        <v>4</v>
      </c>
    </row>
    <row r="268" spans="1:14">
      <c r="A268" s="1">
        <v>42783</v>
      </c>
      <c r="B268">
        <v>39.6</v>
      </c>
      <c r="C268" s="25">
        <f ref="C268" si="221" t="shared">B268/B267-1</f>
        <v>-3.7735849056603765E-3</v>
      </c>
      <c r="D268" s="26">
        <f ref="D268" si="222" t="shared">+F267*(1+L268)</f>
        <v>39.633218295380395</v>
      </c>
      <c r="E268" s="26">
        <f>D268*(1-VLOOKUP(A268,FX!A:K,9,0))</f>
        <v>39.601248146120078</v>
      </c>
      <c r="F268">
        <v>39.597000000000001</v>
      </c>
      <c r="G268" s="25">
        <f ref="G268" si="223" t="shared">+B268/D268-1</f>
        <v>-8.381427703605393E-4</v>
      </c>
      <c r="H268" s="42">
        <f>(+B268/(D268*(1-VLOOKUP(A268,FX!A:K,9,0)))-1)</f>
        <v>-3.151784801003199E-5</v>
      </c>
      <c r="I268" s="25">
        <f si="211" t="shared"/>
        <v>7.5763315402710418E-5</v>
      </c>
      <c r="J268">
        <v>3440.9331000000002</v>
      </c>
      <c r="K268">
        <v>3421.4418999999998</v>
      </c>
      <c r="L268" s="25">
        <f si="187" t="shared"/>
        <v>-5.6645100132869386E-3</v>
      </c>
      <c r="M268">
        <f si="192" t="shared"/>
        <v>5</v>
      </c>
      <c r="N268" t="s">
        <v>236</v>
      </c>
    </row>
    <row r="269" spans="1:14">
      <c r="A269" s="1">
        <v>42786</v>
      </c>
      <c r="B269">
        <v>40.15</v>
      </c>
      <c r="C269" s="25">
        <f>B269/B268-1</f>
        <v>1.388888888888884E-2</v>
      </c>
      <c r="D269" s="26">
        <f ref="D269" si="224" t="shared">+F268*(1+L269)</f>
        <v>40.175088982864217</v>
      </c>
      <c r="E269" s="26">
        <f>D269*(1-VLOOKUP(A269,FX!A:K,9,0))</f>
        <v>40.1982553024624</v>
      </c>
      <c r="F269">
        <v>40.200000000000003</v>
      </c>
      <c r="G269" s="25">
        <f ref="G269" si="225" t="shared">+B269/D269-1</f>
        <v>-6.2449103410622264E-4</v>
      </c>
      <c r="H269" s="42">
        <f>(+B269/(D269*(1-VLOOKUP(A269,FX!A:K,9,0)))-1)</f>
        <v>-1.2004327575740881E-3</v>
      </c>
      <c r="I269" s="25">
        <f si="211" t="shared"/>
        <v>-1.2437810945274963E-3</v>
      </c>
      <c r="J269">
        <v>3421.4418999999998</v>
      </c>
      <c r="K269">
        <v>3471.3926000000001</v>
      </c>
      <c r="L269" s="25">
        <f si="187" t="shared"/>
        <v>1.4599312646519147E-2</v>
      </c>
      <c r="M269">
        <f si="192" t="shared"/>
        <v>1</v>
      </c>
    </row>
    <row r="270" spans="1:14">
      <c r="A270" s="1">
        <v>42787</v>
      </c>
      <c r="B270">
        <v>40.049999999999997</v>
      </c>
      <c r="C270" s="25">
        <f ref="C270" si="226" t="shared">B270/B269-1</f>
        <v>-2.4906600249066102E-3</v>
      </c>
      <c r="D270" s="26">
        <f ref="D270:D275" si="227" t="shared">+F269*(1+L270)</f>
        <v>40.332368225939071</v>
      </c>
      <c r="E270" s="26">
        <f>D270*(1-VLOOKUP(A270,FX!A:K,9,0))</f>
        <v>40.237363989185901</v>
      </c>
      <c r="F270">
        <v>40.235999999999997</v>
      </c>
      <c r="G270" s="25">
        <f ref="G270:G275" si="228" t="shared">+B270/D270-1</f>
        <v>-7.0010326286139568E-3</v>
      </c>
      <c r="H270" s="42">
        <f>(+B270/(D270*(1-VLOOKUP(A270,FX!A:K,9,0)))-1)</f>
        <v>-4.656467785421059E-3</v>
      </c>
      <c r="I270" s="25">
        <f si="211" t="shared"/>
        <v>-4.6227259170891211E-3</v>
      </c>
      <c r="J270">
        <v>3471.3926000000001</v>
      </c>
      <c r="K270">
        <v>3482.8229999999999</v>
      </c>
      <c r="L270" s="25">
        <f si="187" t="shared"/>
        <v>3.2927419387827062E-3</v>
      </c>
      <c r="M270">
        <f si="192" t="shared"/>
        <v>2</v>
      </c>
    </row>
    <row r="271" spans="1:14">
      <c r="A271" s="1">
        <v>42788</v>
      </c>
      <c r="B271">
        <v>40.25</v>
      </c>
      <c r="C271" s="25">
        <f ref="C271" si="229" t="shared">B271/B270-1</f>
        <v>4.993757802746579E-3</v>
      </c>
      <c r="D271" s="26">
        <f si="227" t="shared"/>
        <v>40.316102937530843</v>
      </c>
      <c r="E271" s="26">
        <f>D271*(1-VLOOKUP(A271,FX!A:K,9,0))</f>
        <v>40.324913884478221</v>
      </c>
      <c r="F271">
        <v>40.341999999999999</v>
      </c>
      <c r="G271" s="25">
        <f si="228" t="shared"/>
        <v>-1.6396162504414002E-3</v>
      </c>
      <c r="H271" s="42">
        <f>(+B271/(D271*(1-VLOOKUP(A271,FX!A:K,9,0)))-1)</f>
        <v>-1.8577568371958009E-3</v>
      </c>
      <c r="I271" s="25">
        <f si="211" t="shared"/>
        <v>-2.2805017103763037E-3</v>
      </c>
      <c r="J271">
        <v>3482.8229999999999</v>
      </c>
      <c r="K271">
        <v>3489.7566999999999</v>
      </c>
      <c r="L271" s="25">
        <f si="187" t="shared"/>
        <v>1.9908275556925759E-3</v>
      </c>
      <c r="M271">
        <f si="192" t="shared"/>
        <v>3</v>
      </c>
    </row>
    <row r="272" spans="1:14">
      <c r="A272" s="1">
        <v>42789</v>
      </c>
      <c r="B272">
        <v>40.1</v>
      </c>
      <c r="C272" s="25">
        <f ref="C272" si="230" t="shared">B272/B271-1</f>
        <v>-3.7267080745341241E-3</v>
      </c>
      <c r="D272" s="26">
        <f si="227" t="shared"/>
        <v>40.152031421330896</v>
      </c>
      <c r="E272" s="26">
        <f>D272*(1-VLOOKUP(A272,FX!A:K,9,0))</f>
        <v>40.14340256743511</v>
      </c>
      <c r="F272">
        <v>40.148000000000003</v>
      </c>
      <c r="G272" s="25">
        <f si="228" t="shared"/>
        <v>-1.29586024639472E-3</v>
      </c>
      <c r="H272" s="42">
        <f>(+B272/(D272*(1-VLOOKUP(A272,FX!A:K,9,0)))-1)</f>
        <v>-1.0811880572952903E-3</v>
      </c>
      <c r="I272" s="25">
        <f si="211" t="shared"/>
        <v>-1.1955763674404984E-3</v>
      </c>
      <c r="J272">
        <v>3489.7566999999999</v>
      </c>
      <c r="K272">
        <v>3473.3236000000002</v>
      </c>
      <c r="L272" s="25">
        <f>+K272/J272-1</f>
        <v>-4.7089529192678725E-3</v>
      </c>
      <c r="M272">
        <f si="192" t="shared"/>
        <v>4</v>
      </c>
    </row>
    <row r="273" spans="1:13">
      <c r="A273" s="1">
        <v>42790</v>
      </c>
      <c r="B273">
        <v>40.049999999999997</v>
      </c>
      <c r="C273" s="25">
        <f ref="C273" si="231" t="shared">B273/B272-1</f>
        <v>-1.2468827930175452E-3</v>
      </c>
      <c r="D273" s="26">
        <f si="227" t="shared"/>
        <v>40.154104285474581</v>
      </c>
      <c r="E273" s="26">
        <f>D273*(1-VLOOKUP(A273,FX!A:K,9,0))</f>
        <v>40.193609483541813</v>
      </c>
      <c r="F273">
        <v>40.213000000000001</v>
      </c>
      <c r="G273" s="25">
        <f si="228" t="shared"/>
        <v>-2.5926187951911261E-3</v>
      </c>
      <c r="H273" s="42">
        <f>(+B273/(D273*(1-VLOOKUP(A273,FX!A:K,9,0)))-1)</f>
        <v>-3.5729431963710256E-3</v>
      </c>
      <c r="I273" s="25">
        <f si="211" t="shared"/>
        <v>-4.0534155621317902E-3</v>
      </c>
      <c r="J273">
        <v>3473.3236000000002</v>
      </c>
      <c r="K273">
        <v>3473.8517000000002</v>
      </c>
      <c r="L273" s="25">
        <f>+K273/J273-1</f>
        <v>1.5204457194828436E-4</v>
      </c>
      <c r="M273">
        <f si="192" t="shared"/>
        <v>5</v>
      </c>
    </row>
    <row r="274" spans="1:13">
      <c r="A274" s="1">
        <v>42793</v>
      </c>
      <c r="B274">
        <v>39.75</v>
      </c>
      <c r="C274" s="25">
        <f ref="C274" si="232" t="shared">B274/B273-1</f>
        <v>-7.4906367041197575E-3</v>
      </c>
      <c r="D274" s="26">
        <f si="227" t="shared"/>
        <v>39.893170297511546</v>
      </c>
      <c r="E274" s="26">
        <f>D274*(1-VLOOKUP(A274,FX!A:K,9,0))</f>
        <v>39.87732089238196</v>
      </c>
      <c r="F274">
        <v>39.829000000000001</v>
      </c>
      <c r="G274" s="25">
        <f si="228" t="shared"/>
        <v>-3.588842311699536E-3</v>
      </c>
      <c r="H274" s="42">
        <f>(+B274/(D274*(1-VLOOKUP(A274,FX!A:K,9,0)))-1)</f>
        <v>-3.1928146006990898E-3</v>
      </c>
      <c r="I274" s="25">
        <f si="211" t="shared"/>
        <v>-1.9834793743253032E-3</v>
      </c>
      <c r="J274">
        <v>3473.8517000000002</v>
      </c>
      <c r="K274">
        <v>3446.2228</v>
      </c>
      <c r="L274" s="25">
        <f>+K274/J274-1</f>
        <v>-7.9533907564333095E-3</v>
      </c>
      <c r="M274">
        <f si="192" t="shared"/>
        <v>1</v>
      </c>
    </row>
    <row r="275" spans="1:13">
      <c r="A275" s="1">
        <v>42794</v>
      </c>
      <c r="B275">
        <v>39.700000000000003</v>
      </c>
      <c r="C275" s="25">
        <f ref="C275" si="233" t="shared">B275/B274-1</f>
        <v>-1.2578616352200145E-3</v>
      </c>
      <c r="D275" s="26">
        <f si="227" t="shared"/>
        <v>39.905133654939554</v>
      </c>
      <c r="E275" s="26">
        <f>D275*(1-VLOOKUP(A275,FX!A:K,9,0))</f>
        <v>39.938303676256709</v>
      </c>
      <c r="F275">
        <v>39.938000000000002</v>
      </c>
      <c r="G275" s="25">
        <f si="228" t="shared"/>
        <v>-5.1405329628350094E-3</v>
      </c>
      <c r="H275" s="42">
        <f>(+B275/(D275*(1-VLOOKUP(A275,FX!A:K,9,0)))-1)</f>
        <v>-5.9667951395335761E-3</v>
      </c>
      <c r="I275" s="25">
        <f si="211" t="shared"/>
        <v>-5.9592368170664489E-3</v>
      </c>
      <c r="J275">
        <v>3446.2228</v>
      </c>
      <c r="K275">
        <v>3452.8103000000001</v>
      </c>
      <c r="L275" s="25">
        <f ref="L275:L278" si="234" t="shared">+K275/J275-1</f>
        <v>1.9115130919569179E-3</v>
      </c>
      <c r="M275">
        <f si="192" t="shared"/>
        <v>2</v>
      </c>
    </row>
    <row r="276" spans="1:13">
      <c r="A276" s="1">
        <v>42795</v>
      </c>
      <c r="B276">
        <v>39.799999999999997</v>
      </c>
      <c r="C276" s="25">
        <f ref="C276" si="235" t="shared">B276/B275-1</f>
        <v>2.5188916876572875E-3</v>
      </c>
      <c r="D276" s="26">
        <f ref="D276" si="236" t="shared">+F275*(1+L276)</f>
        <v>40.003089908762149</v>
      </c>
      <c r="E276" s="26">
        <f>D276*(1-VLOOKUP(A276,FX!A:K,9,0))</f>
        <v>39.909676968273914</v>
      </c>
      <c r="F276">
        <v>39.917000000000002</v>
      </c>
      <c r="G276" s="25">
        <f ref="G276" si="237" t="shared">+B276/D276-1</f>
        <v>-5.0768555435430907E-3</v>
      </c>
      <c r="H276" s="42">
        <f>(+B276/(D276*(1-VLOOKUP(A276,FX!A:K,9,0)))-1)</f>
        <v>-2.7481296919817932E-3</v>
      </c>
      <c r="I276" s="25">
        <f si="211" t="shared"/>
        <v>-2.931081995140028E-3</v>
      </c>
      <c r="J276">
        <v>3452.8103000000001</v>
      </c>
      <c r="K276">
        <v>3458.4376000000002</v>
      </c>
      <c r="L276" s="25">
        <f si="234" t="shared"/>
        <v>1.6297738685500107E-3</v>
      </c>
      <c r="M276">
        <f si="192" t="shared"/>
        <v>3</v>
      </c>
    </row>
    <row r="277" spans="1:13">
      <c r="A277" s="1">
        <v>42796</v>
      </c>
      <c r="B277">
        <v>39.4</v>
      </c>
      <c r="C277" s="25">
        <f ref="C277" si="238" t="shared">B277/B276-1</f>
        <v>-1.005025125628134E-2</v>
      </c>
      <c r="D277" s="26">
        <f ref="D277" si="239" t="shared">+F276*(1+L277)</f>
        <v>39.64759665089808</v>
      </c>
      <c r="E277" s="26">
        <f>D277*(1-VLOOKUP(A277,FX!A:K,9,0))</f>
        <v>39.623367290881752</v>
      </c>
      <c r="F277">
        <v>39.628</v>
      </c>
      <c r="G277" s="25">
        <f ref="G277" si="240" t="shared">+B277/D277-1</f>
        <v>-6.2449346697657226E-3</v>
      </c>
      <c r="H277" s="42">
        <f>(+B277/(D277*(1-VLOOKUP(A277,FX!A:K,9,0)))-1)</f>
        <v>-5.637261700702445E-3</v>
      </c>
      <c r="I277" s="25">
        <f si="211" t="shared"/>
        <v>-5.7535076208741209E-3</v>
      </c>
      <c r="J277">
        <v>3458.4376000000002</v>
      </c>
      <c r="K277">
        <v>3435.0963000000002</v>
      </c>
      <c r="L277" s="25">
        <f si="234" t="shared"/>
        <v>-6.749088085325039E-3</v>
      </c>
      <c r="M277">
        <f si="192" t="shared"/>
        <v>4</v>
      </c>
    </row>
    <row r="278" spans="1:13">
      <c r="A278" s="1">
        <v>42797</v>
      </c>
      <c r="B278">
        <v>39.200000000000003</v>
      </c>
      <c r="C278" s="25">
        <f ref="C278" si="241" t="shared">B278/B277-1</f>
        <v>-5.0761421319795996E-3</v>
      </c>
      <c r="D278" s="26">
        <f ref="D278" si="242" t="shared">+F277*(1+L278)</f>
        <v>39.544552808723296</v>
      </c>
      <c r="E278" s="26">
        <f>D278*(1-VLOOKUP(A278,FX!A:K,9,0))</f>
        <v>39.418781073599256</v>
      </c>
      <c r="F278">
        <v>39.415999999999997</v>
      </c>
      <c r="G278" s="25">
        <f ref="G278" si="243" t="shared">+B278/D278-1</f>
        <v>-8.7130283250361762E-3</v>
      </c>
      <c r="H278" s="42">
        <f>(+B278/(D278*(1-VLOOKUP(A278,FX!A:K,9,0)))-1)</f>
        <v>-5.550173486865706E-3</v>
      </c>
      <c r="I278" s="25">
        <f si="211" t="shared"/>
        <v>-5.4800081185304439E-3</v>
      </c>
      <c r="J278">
        <v>3435.0963000000002</v>
      </c>
      <c r="K278">
        <v>3427.8627999999999</v>
      </c>
      <c r="L278" s="25">
        <f si="234" t="shared"/>
        <v>-2.1057633813643672E-3</v>
      </c>
      <c r="M278">
        <f si="192" t="shared"/>
        <v>5</v>
      </c>
    </row>
    <row r="279" spans="1:13">
      <c r="A279" s="1">
        <v>42800</v>
      </c>
    </row>
    <row r="280" spans="1:13">
      <c r="A280" s="1">
        <f>+A279+1</f>
        <v>42801</v>
      </c>
    </row>
    <row r="281" spans="1:13">
      <c r="A281" s="1">
        <f ref="A281:A283" si="244" t="shared">+A280+1</f>
        <v>42802</v>
      </c>
    </row>
    <row r="282" spans="1:13">
      <c r="A282" s="1">
        <f si="244" t="shared"/>
        <v>42803</v>
      </c>
    </row>
    <row r="283" spans="1:13">
      <c r="A283" s="1">
        <f si="244" t="shared"/>
        <v>42804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O289"/>
  <sheetViews>
    <sheetView workbookViewId="0" zoomScaleNormal="100">
      <pane activePane="bottomRight" state="frozen" topLeftCell="B254" xSplit="1" ySplit="2"/>
      <selection activeCell="B1" pane="topRight" sqref="B1"/>
      <selection activeCell="A3" pane="bottomLeft" sqref="A3"/>
      <selection activeCell="A285" pane="bottomRight" sqref="A285:A289"/>
    </sheetView>
  </sheetViews>
  <sheetFormatPr defaultRowHeight="14.4"/>
  <cols>
    <col min="1" max="1" bestFit="true" customWidth="true" width="11.44140625" collapsed="true"/>
    <col min="2" max="2" bestFit="true" customWidth="true" width="9.44140625" collapsed="true"/>
    <col min="3" max="3" customWidth="true" width="13.109375" collapsed="true"/>
    <col min="4" max="4" bestFit="true" customWidth="true" width="15.109375" collapsed="true"/>
    <col min="5" max="5" customWidth="true" width="13.109375" collapsed="true"/>
    <col min="6" max="6" bestFit="true" customWidth="true" width="20.0" collapsed="true"/>
    <col min="7" max="7" bestFit="true" customWidth="true" width="14.109375" collapsed="true"/>
    <col min="8" max="8" customWidth="true" width="14.109375" collapsed="true"/>
    <col min="9" max="9" bestFit="true" customWidth="true" width="11.21875" collapsed="true"/>
    <col min="10" max="10" bestFit="true" customWidth="true" width="12.77734375" collapsed="true"/>
    <col min="13" max="13" bestFit="true" customWidth="true" width="18.33203125" collapsed="true"/>
    <col min="14" max="14" bestFit="true" customWidth="true" width="19.33203125" collapsed="true"/>
  </cols>
  <sheetData>
    <row r="1" spans="1:15">
      <c r="H1" t="s">
        <v>56</v>
      </c>
      <c r="M1" t="s">
        <v>40</v>
      </c>
    </row>
    <row r="2" spans="1:15">
      <c r="A2" s="36"/>
      <c r="B2" s="36" t="s">
        <v>26</v>
      </c>
      <c r="C2" s="37" t="s">
        <v>34</v>
      </c>
      <c r="D2" s="37" t="s">
        <v>28</v>
      </c>
      <c r="E2" s="37" t="s">
        <v>27</v>
      </c>
      <c r="F2" s="37" t="s">
        <v>39</v>
      </c>
      <c r="G2" s="37" t="s">
        <v>32</v>
      </c>
      <c r="H2" s="37" t="s">
        <v>29</v>
      </c>
      <c r="I2" s="37" t="s">
        <v>30</v>
      </c>
      <c r="J2" s="37" t="s">
        <v>31</v>
      </c>
      <c r="K2" t="s">
        <v>57</v>
      </c>
      <c r="L2" s="37"/>
      <c r="M2" s="37" t="s">
        <v>41</v>
      </c>
      <c r="N2" s="37" t="s">
        <v>53</v>
      </c>
    </row>
    <row r="3" spans="1:15">
      <c r="A3" s="1">
        <v>42401</v>
      </c>
      <c r="B3">
        <v>30.53</v>
      </c>
      <c r="E3">
        <v>30.82</v>
      </c>
      <c r="G3" s="25">
        <f ref="G3:G12" si="0" t="shared">+B3/E3-1</f>
        <v>-9.4094743672938908E-3</v>
      </c>
      <c r="K3">
        <f>WEEKDAY(A3,2)</f>
        <v>1</v>
      </c>
      <c r="M3" t="s">
        <v>42</v>
      </c>
    </row>
    <row r="4" spans="1:15">
      <c r="A4" s="1">
        <f>A5-1</f>
        <v>42402</v>
      </c>
      <c r="B4">
        <v>29.75</v>
      </c>
      <c r="C4" s="25">
        <f ref="C4:C41" si="1" t="shared">B4/B3-1</f>
        <v>-2.5548640681297141E-2</v>
      </c>
      <c r="D4" s="26">
        <f ref="D4:D11" si="2" t="shared">+E3*(1+J4)</f>
        <v>30.496543618322999</v>
      </c>
      <c r="E4">
        <v>30.49</v>
      </c>
      <c r="F4" s="25">
        <f ref="F4:F10" si="3" t="shared">+B4/D4-1</f>
        <v>-2.4479614072542288E-2</v>
      </c>
      <c r="G4" s="25">
        <f si="0" t="shared"/>
        <v>-2.4270252541816917E-2</v>
      </c>
      <c r="H4">
        <v>13795.12</v>
      </c>
      <c r="I4">
        <v>13650.34</v>
      </c>
      <c r="J4" s="25">
        <f ref="J4:J9" si="4" t="shared">+I4/H4-1</f>
        <v>-1.0495015628715132E-2</v>
      </c>
      <c r="K4">
        <f ref="K4:K66" si="5" t="shared">WEEKDAY(A4,2)</f>
        <v>2</v>
      </c>
    </row>
    <row r="5" spans="1:15">
      <c r="A5" s="1">
        <v>42403</v>
      </c>
      <c r="B5">
        <v>30.23</v>
      </c>
      <c r="C5" s="25">
        <f si="1" t="shared"/>
        <v>1.6134453781512681E-2</v>
      </c>
      <c r="D5" s="26">
        <f si="2" t="shared"/>
        <v>29.786491486658939</v>
      </c>
      <c r="E5">
        <v>29.79</v>
      </c>
      <c r="F5" s="25">
        <f si="3" t="shared"/>
        <v>1.4889585553897966E-2</v>
      </c>
      <c r="G5" s="25">
        <f si="0" t="shared"/>
        <v>1.4770057066129549E-2</v>
      </c>
      <c r="H5">
        <v>13650.339999999998</v>
      </c>
      <c r="I5">
        <v>13335.38</v>
      </c>
      <c r="J5" s="25">
        <f si="4" t="shared"/>
        <v>-2.3073417951494202E-2</v>
      </c>
      <c r="K5">
        <f si="5" t="shared"/>
        <v>3</v>
      </c>
      <c r="M5" s="29">
        <v>700</v>
      </c>
      <c r="N5" s="29" t="s">
        <v>43</v>
      </c>
      <c r="O5" s="30">
        <v>9.7799999999999998E-2</v>
      </c>
    </row>
    <row r="6" spans="1:15">
      <c r="A6" s="1">
        <v>42404</v>
      </c>
      <c r="B6">
        <v>29.95</v>
      </c>
      <c r="C6" s="25">
        <f si="1" t="shared"/>
        <v>-9.2623221964935887E-3</v>
      </c>
      <c r="D6" s="26">
        <f si="2" t="shared"/>
        <v>30.239797193630778</v>
      </c>
      <c r="E6">
        <v>30.24</v>
      </c>
      <c r="F6" s="25">
        <f si="3" t="shared"/>
        <v>-9.5833048011253474E-3</v>
      </c>
      <c r="G6" s="25">
        <f si="0" t="shared"/>
        <v>-9.5899470899470929E-3</v>
      </c>
      <c r="H6">
        <v>13335.38</v>
      </c>
      <c r="I6">
        <v>13536.73</v>
      </c>
      <c r="J6" s="25">
        <f si="4" t="shared"/>
        <v>1.5098932313889923E-2</v>
      </c>
      <c r="K6">
        <f si="5" t="shared"/>
        <v>4</v>
      </c>
      <c r="M6" s="29">
        <v>941</v>
      </c>
      <c r="N6" s="29" t="s">
        <v>44</v>
      </c>
      <c r="O6" s="30">
        <v>9.4299999999999995E-2</v>
      </c>
    </row>
    <row r="7" spans="1:15">
      <c r="A7" s="1">
        <v>42405</v>
      </c>
      <c r="B7">
        <v>29.73</v>
      </c>
      <c r="C7" s="25">
        <f si="1" t="shared"/>
        <v>-7.3455759599332371E-3</v>
      </c>
      <c r="D7" s="26">
        <f si="2" t="shared"/>
        <v>30.451641777593256</v>
      </c>
      <c r="E7">
        <v>30.46</v>
      </c>
      <c r="F7" s="25">
        <f si="3" t="shared"/>
        <v>-2.3697959632647758E-2</v>
      </c>
      <c r="G7" s="25">
        <f si="0" t="shared"/>
        <v>-2.3965856861457691E-2</v>
      </c>
      <c r="H7">
        <v>13536.73</v>
      </c>
      <c r="I7">
        <v>13631.47</v>
      </c>
      <c r="J7" s="25">
        <f si="4" t="shared"/>
        <v>6.9987360315231228E-3</v>
      </c>
      <c r="K7">
        <f si="5" t="shared"/>
        <v>5</v>
      </c>
      <c r="M7" s="29">
        <v>939</v>
      </c>
      <c r="N7" s="29" t="s">
        <v>45</v>
      </c>
      <c r="O7" s="30">
        <v>8.7599999999999997E-2</v>
      </c>
    </row>
    <row r="8" spans="1:15">
      <c r="A8" s="1">
        <v>42408</v>
      </c>
      <c r="B8">
        <v>29.14</v>
      </c>
      <c r="C8" s="25">
        <f si="1" t="shared"/>
        <v>-1.9845274133871493E-2</v>
      </c>
      <c r="D8" s="26">
        <f si="2" t="shared"/>
        <v>30.46</v>
      </c>
      <c r="E8">
        <v>30.47</v>
      </c>
      <c r="F8" s="25">
        <f si="3" t="shared"/>
        <v>-4.3335521996060389E-2</v>
      </c>
      <c r="G8" s="25">
        <f si="0" t="shared"/>
        <v>-4.364949130292084E-2</v>
      </c>
      <c r="H8">
        <v>13631.47</v>
      </c>
      <c r="I8">
        <v>13631.47</v>
      </c>
      <c r="J8" s="25">
        <f si="4" t="shared"/>
        <v>0</v>
      </c>
      <c r="K8">
        <f si="5" t="shared"/>
        <v>1</v>
      </c>
      <c r="M8" s="29">
        <v>1398</v>
      </c>
      <c r="N8" s="29" t="s">
        <v>46</v>
      </c>
      <c r="O8" s="30">
        <v>6.3799999999999996E-2</v>
      </c>
    </row>
    <row r="9" spans="1:15">
      <c r="A9" s="1">
        <v>42409</v>
      </c>
      <c r="B9">
        <v>28.87</v>
      </c>
      <c r="C9" s="25">
        <f si="1" t="shared"/>
        <v>-9.2656142759094395E-3</v>
      </c>
      <c r="D9" s="26">
        <f si="2" t="shared"/>
        <v>30.47</v>
      </c>
      <c r="E9">
        <v>30.43</v>
      </c>
      <c r="F9" s="25">
        <f si="3" t="shared"/>
        <v>-5.251066622907774E-2</v>
      </c>
      <c r="G9" s="25">
        <f si="0" t="shared"/>
        <v>-5.1265198816956903E-2</v>
      </c>
      <c r="H9">
        <v>13631.47</v>
      </c>
      <c r="I9">
        <v>13631.47</v>
      </c>
      <c r="J9" s="25">
        <f si="4" t="shared"/>
        <v>0</v>
      </c>
      <c r="K9">
        <f si="5" t="shared"/>
        <v>2</v>
      </c>
      <c r="M9" s="29">
        <v>3988</v>
      </c>
      <c r="N9" s="29" t="s">
        <v>47</v>
      </c>
      <c r="O9" s="30">
        <v>5.45E-2</v>
      </c>
    </row>
    <row r="10" spans="1:15">
      <c r="A10" s="1">
        <v>42410</v>
      </c>
      <c r="B10">
        <v>29.07</v>
      </c>
      <c r="C10" s="25">
        <f si="1" t="shared"/>
        <v>6.927606511950124E-3</v>
      </c>
      <c r="D10" s="26">
        <f si="2" t="shared"/>
        <v>30.43</v>
      </c>
      <c r="E10">
        <v>30.46</v>
      </c>
      <c r="F10" s="25">
        <f si="3" t="shared"/>
        <v>-4.4692737430167551E-2</v>
      </c>
      <c r="G10" s="25">
        <f si="0" t="shared"/>
        <v>-4.5633617859487829E-2</v>
      </c>
      <c r="H10">
        <v>13631.47</v>
      </c>
      <c r="I10">
        <v>13631.47</v>
      </c>
      <c r="J10" s="25">
        <f ref="J10:J18" si="6" t="shared">+I10/H10-1</f>
        <v>0</v>
      </c>
      <c r="K10">
        <f si="5" t="shared"/>
        <v>3</v>
      </c>
      <c r="M10" s="29">
        <v>2318</v>
      </c>
      <c r="N10" s="29" t="s">
        <v>48</v>
      </c>
      <c r="O10" s="30">
        <v>4.1399999999999999E-2</v>
      </c>
    </row>
    <row r="11" spans="1:15">
      <c r="A11" s="1">
        <v>42411</v>
      </c>
      <c r="B11">
        <v>28.44</v>
      </c>
      <c r="C11" s="25">
        <f si="1" t="shared"/>
        <v>-2.1671826625386914E-2</v>
      </c>
      <c r="D11" s="26">
        <f si="2" t="shared"/>
        <v>29.029942141236422</v>
      </c>
      <c r="E11">
        <v>29.02</v>
      </c>
      <c r="F11" s="25">
        <f ref="F11:F35" si="7" t="shared">+B11/D11-1</f>
        <v>-2.0321850397297947E-2</v>
      </c>
      <c r="G11" s="25">
        <f si="0" t="shared"/>
        <v>-1.9986216402480994E-2</v>
      </c>
      <c r="H11">
        <v>13631.47</v>
      </c>
      <c r="I11">
        <v>12991.49</v>
      </c>
      <c r="J11" s="25">
        <f si="6" t="shared"/>
        <v>-4.6948714995521335E-2</v>
      </c>
      <c r="K11">
        <f si="5" t="shared"/>
        <v>4</v>
      </c>
      <c r="M11" s="29">
        <v>883</v>
      </c>
      <c r="N11" s="29" t="s">
        <v>49</v>
      </c>
      <c r="O11" s="30">
        <v>3.9899999999999998E-2</v>
      </c>
    </row>
    <row r="12" spans="1:15">
      <c r="A12" s="1">
        <v>42412</v>
      </c>
      <c r="B12">
        <v>29.07</v>
      </c>
      <c r="C12" s="25">
        <f si="1" t="shared"/>
        <v>2.2151898734177111E-2</v>
      </c>
      <c r="D12" s="26">
        <f ref="D12:D18" si="8" t="shared">+E11*(1+J12)</f>
        <v>28.51586045942382</v>
      </c>
      <c r="E12">
        <v>28.52</v>
      </c>
      <c r="F12" s="25">
        <f si="7" t="shared"/>
        <v>1.94326782235692E-2</v>
      </c>
      <c r="G12" s="25">
        <f si="0" t="shared"/>
        <v>1.9284712482468436E-2</v>
      </c>
      <c r="H12">
        <v>12991.49</v>
      </c>
      <c r="I12">
        <v>12765.8</v>
      </c>
      <c r="J12" s="25">
        <f si="6" t="shared"/>
        <v>-1.7372141301729149E-2</v>
      </c>
      <c r="K12">
        <f si="5" t="shared"/>
        <v>5</v>
      </c>
      <c r="M12" s="29">
        <v>386</v>
      </c>
      <c r="N12" s="29" t="s">
        <v>52</v>
      </c>
      <c r="O12" s="30">
        <v>3.6400000000000002E-2</v>
      </c>
    </row>
    <row r="13" spans="1:15">
      <c r="A13" s="1">
        <v>42415</v>
      </c>
      <c r="B13">
        <v>29.07</v>
      </c>
      <c r="C13" s="25">
        <f si="1" t="shared"/>
        <v>0</v>
      </c>
      <c r="D13" s="26">
        <f si="8" t="shared"/>
        <v>29.74624963574551</v>
      </c>
      <c r="E13" s="31">
        <v>29.7462496357455</v>
      </c>
      <c r="F13" s="25">
        <f si="7" t="shared"/>
        <v>-2.2733946094934732E-2</v>
      </c>
      <c r="G13" s="25">
        <f ref="G13:G41" si="9" t="shared">+B13/E13-1</f>
        <v>-2.2733946094934399E-2</v>
      </c>
      <c r="H13">
        <v>12765.8</v>
      </c>
      <c r="I13">
        <v>13314.68</v>
      </c>
      <c r="J13" s="25">
        <f si="6" t="shared"/>
        <v>4.2996130285607004E-2</v>
      </c>
      <c r="K13">
        <f si="5" t="shared"/>
        <v>1</v>
      </c>
      <c r="M13" s="29">
        <v>2628</v>
      </c>
      <c r="N13" s="29" t="s">
        <v>50</v>
      </c>
      <c r="O13" s="30">
        <v>3.3700000000000001E-2</v>
      </c>
    </row>
    <row r="14" spans="1:15">
      <c r="A14" s="1">
        <v>42416</v>
      </c>
      <c r="B14">
        <v>30.29</v>
      </c>
      <c r="C14" s="25">
        <f si="1" t="shared"/>
        <v>4.1967664258685922E-2</v>
      </c>
      <c r="D14" s="26">
        <f si="8" t="shared"/>
        <v>30.301131617289933</v>
      </c>
      <c r="E14">
        <v>30.3</v>
      </c>
      <c r="F14" s="25">
        <f si="7" t="shared"/>
        <v>-3.6736638850742853E-4</v>
      </c>
      <c r="G14" s="25">
        <f si="9" t="shared"/>
        <v>-3.3003300330036733E-4</v>
      </c>
      <c r="H14">
        <v>13314.68</v>
      </c>
      <c r="I14">
        <v>13563.05</v>
      </c>
      <c r="J14" s="25">
        <f si="6" t="shared"/>
        <v>1.8653846731577328E-2</v>
      </c>
      <c r="K14">
        <f si="5" t="shared"/>
        <v>2</v>
      </c>
      <c r="M14" s="29">
        <v>857</v>
      </c>
      <c r="N14" s="29" t="s">
        <v>51</v>
      </c>
      <c r="O14" s="30">
        <v>3.2800000000000003E-2</v>
      </c>
    </row>
    <row r="15" spans="1:15">
      <c r="A15" s="1">
        <v>42417</v>
      </c>
      <c r="B15">
        <v>30.76</v>
      </c>
      <c r="C15" s="25">
        <f si="1" t="shared"/>
        <v>1.5516672169032741E-2</v>
      </c>
      <c r="D15" s="26">
        <f si="8" t="shared"/>
        <v>29.941575309388377</v>
      </c>
      <c r="E15">
        <v>29.94</v>
      </c>
      <c r="F15" s="25">
        <f si="7" t="shared"/>
        <v>2.7334055812187064E-2</v>
      </c>
      <c r="G15" s="25">
        <f si="9" t="shared"/>
        <v>2.73881095524382E-2</v>
      </c>
      <c r="H15">
        <v>13563.050000000001</v>
      </c>
      <c r="I15">
        <v>13402.61</v>
      </c>
      <c r="J15" s="25">
        <f si="6" t="shared"/>
        <v>-1.1829197709954609E-2</v>
      </c>
      <c r="K15">
        <f si="5" t="shared"/>
        <v>3</v>
      </c>
    </row>
    <row r="16" spans="1:15">
      <c r="A16" s="1">
        <v>42418</v>
      </c>
      <c r="B16">
        <v>30.47</v>
      </c>
      <c r="C16" s="25">
        <f si="1" t="shared"/>
        <v>-9.427828348504641E-3</v>
      </c>
      <c r="D16" s="26">
        <f si="8" t="shared"/>
        <v>30.851115700598612</v>
      </c>
      <c r="E16">
        <v>30.85</v>
      </c>
      <c r="F16" s="25">
        <f si="7" t="shared"/>
        <v>-1.2353384697565972E-2</v>
      </c>
      <c r="G16" s="25">
        <f si="9" t="shared"/>
        <v>-1.231766612641827E-2</v>
      </c>
      <c r="H16">
        <v>13402.61</v>
      </c>
      <c r="I16">
        <v>13810.47</v>
      </c>
      <c r="J16" s="25">
        <f si="6" t="shared"/>
        <v>3.0431386125538085E-2</v>
      </c>
      <c r="K16">
        <f si="5" t="shared"/>
        <v>4</v>
      </c>
      <c r="M16" s="29"/>
      <c r="N16" s="29"/>
      <c r="O16" s="30"/>
    </row>
    <row r="17" spans="1:15">
      <c r="A17" s="1">
        <v>42419</v>
      </c>
      <c r="B17">
        <v>30.46</v>
      </c>
      <c r="C17" s="25">
        <f si="1" t="shared"/>
        <v>-3.2819166393172061E-4</v>
      </c>
      <c r="D17" s="26">
        <f si="8" t="shared"/>
        <v>30.679694137853385</v>
      </c>
      <c r="E17">
        <v>30.68</v>
      </c>
      <c r="F17" s="25">
        <f si="7" t="shared"/>
        <v>-7.1608972653453007E-3</v>
      </c>
      <c r="G17" s="25">
        <f si="9" t="shared"/>
        <v>-7.1707953063885332E-3</v>
      </c>
      <c r="H17">
        <v>13810.47</v>
      </c>
      <c r="I17">
        <v>13734.23</v>
      </c>
      <c r="J17" s="25">
        <f si="6" t="shared"/>
        <v>-5.5204493402468691E-3</v>
      </c>
      <c r="K17">
        <f si="5" t="shared"/>
        <v>5</v>
      </c>
      <c r="M17" s="29"/>
      <c r="N17" s="29"/>
      <c r="O17" s="30"/>
    </row>
    <row r="18" spans="1:15">
      <c r="A18" s="1">
        <v>42422</v>
      </c>
      <c r="B18">
        <v>31.32</v>
      </c>
      <c r="C18" s="25">
        <f si="1" t="shared"/>
        <v>2.8233749179251477E-2</v>
      </c>
      <c r="D18" s="26">
        <f si="8" t="shared"/>
        <v>30.992781539263579</v>
      </c>
      <c r="E18">
        <v>30.99</v>
      </c>
      <c r="F18" s="25">
        <f si="7" t="shared"/>
        <v>1.0557892660324253E-2</v>
      </c>
      <c r="G18" s="25">
        <f si="9" t="shared"/>
        <v>1.0648596321394033E-2</v>
      </c>
      <c r="H18">
        <v>13734.23</v>
      </c>
      <c r="I18">
        <v>13874.25</v>
      </c>
      <c r="J18" s="25">
        <f si="6" t="shared"/>
        <v>1.0194965425801117E-2</v>
      </c>
      <c r="K18">
        <f si="5" t="shared"/>
        <v>1</v>
      </c>
      <c r="M18" s="29"/>
      <c r="N18" s="29"/>
      <c r="O18" s="30"/>
    </row>
    <row r="19" spans="1:15">
      <c r="A19" s="1">
        <v>42423</v>
      </c>
      <c r="B19">
        <v>30.54</v>
      </c>
      <c r="C19" s="25">
        <f si="1" t="shared"/>
        <v>-2.4904214559386961E-2</v>
      </c>
      <c r="D19" s="26">
        <f ref="D19:D41" si="10" t="shared">+E18*(1+J19)</f>
        <v>30.864447418779392</v>
      </c>
      <c r="E19">
        <v>30.86</v>
      </c>
      <c r="F19" s="25">
        <f si="7" t="shared"/>
        <v>-1.0512011259335985E-2</v>
      </c>
      <c r="G19" s="25">
        <f si="9" t="shared"/>
        <v>-1.0369410239792654E-2</v>
      </c>
      <c r="H19">
        <v>13874.25</v>
      </c>
      <c r="I19">
        <v>13818.04</v>
      </c>
      <c r="J19" s="25">
        <f ref="J19:J41" si="11" t="shared">+I19/H19-1</f>
        <v>-4.0513901652341477E-3</v>
      </c>
      <c r="K19">
        <f si="5" t="shared"/>
        <v>2</v>
      </c>
      <c r="M19" s="29"/>
      <c r="N19" s="29"/>
      <c r="O19" s="30"/>
    </row>
    <row r="20" spans="1:15">
      <c r="A20" s="1">
        <v>42424</v>
      </c>
      <c r="B20">
        <v>30.45</v>
      </c>
      <c r="C20" s="25">
        <f si="1" t="shared"/>
        <v>-2.9469548133594925E-3</v>
      </c>
      <c r="D20" s="26">
        <f si="10" t="shared"/>
        <v>30.493714434174457</v>
      </c>
      <c r="E20">
        <v>30.5</v>
      </c>
      <c r="F20" s="25">
        <f si="7" t="shared"/>
        <v>-1.433555569913314E-3</v>
      </c>
      <c r="G20" s="25">
        <f si="9" t="shared"/>
        <v>-1.6393442622950616E-3</v>
      </c>
      <c r="H20">
        <v>13818.04</v>
      </c>
      <c r="I20">
        <v>13654.03</v>
      </c>
      <c r="J20" s="25">
        <f si="11" t="shared"/>
        <v>-1.1869266552998803E-2</v>
      </c>
      <c r="K20">
        <f si="5" t="shared"/>
        <v>3</v>
      </c>
      <c r="M20" s="29"/>
      <c r="N20" s="29"/>
      <c r="O20" s="30"/>
    </row>
    <row r="21" spans="1:15">
      <c r="A21" s="1">
        <v>42425</v>
      </c>
      <c r="B21">
        <v>30.35</v>
      </c>
      <c r="C21" s="25">
        <f si="1" t="shared"/>
        <v>-3.2840722495893759E-3</v>
      </c>
      <c r="D21" s="26">
        <f si="10" t="shared"/>
        <v>29.853077076877668</v>
      </c>
      <c r="E21">
        <v>29.85</v>
      </c>
      <c r="F21" s="25">
        <f si="7" t="shared"/>
        <v>1.6645618200182843E-2</v>
      </c>
      <c r="G21" s="25">
        <f si="9" t="shared"/>
        <v>1.675041876046901E-2</v>
      </c>
      <c r="H21">
        <v>13654.03</v>
      </c>
      <c r="I21">
        <v>13364.42</v>
      </c>
      <c r="J21" s="25">
        <f si="11" t="shared"/>
        <v>-2.121058764335515E-2</v>
      </c>
      <c r="K21">
        <f si="5" t="shared"/>
        <v>4</v>
      </c>
    </row>
    <row r="22" spans="1:15">
      <c r="A22" s="1">
        <v>42426</v>
      </c>
      <c r="B22">
        <v>30.42</v>
      </c>
      <c r="C22" s="25">
        <f si="1" t="shared"/>
        <v>2.3064250411861664E-3</v>
      </c>
      <c r="D22" s="26">
        <f si="10" t="shared"/>
        <v>30.538355461740952</v>
      </c>
      <c r="E22">
        <v>30.54</v>
      </c>
      <c r="F22" s="25">
        <f si="7" t="shared"/>
        <v>-3.8756331161718949E-3</v>
      </c>
      <c r="G22" s="25">
        <f si="9" t="shared"/>
        <v>-3.9292730844793233E-3</v>
      </c>
      <c r="H22">
        <f>+I22-308.19</f>
        <v>13364.42</v>
      </c>
      <c r="I22">
        <v>13672.61</v>
      </c>
      <c r="J22" s="25">
        <f si="11" t="shared"/>
        <v>2.3060484480433852E-2</v>
      </c>
      <c r="K22">
        <f si="5" t="shared"/>
        <v>5</v>
      </c>
    </row>
    <row r="23" spans="1:15">
      <c r="A23" s="1">
        <v>42429</v>
      </c>
      <c r="B23">
        <v>30.28</v>
      </c>
      <c r="C23" s="25">
        <f si="1" t="shared"/>
        <v>-4.6022353714662012E-3</v>
      </c>
      <c r="D23" s="26">
        <f si="10" t="shared"/>
        <v>30.048817555682486</v>
      </c>
      <c r="E23">
        <v>30.04</v>
      </c>
      <c r="F23" s="25">
        <f si="7" t="shared"/>
        <v>7.6935621140206134E-3</v>
      </c>
      <c r="G23" s="25">
        <f si="9" t="shared"/>
        <v>7.9893475366179523E-3</v>
      </c>
      <c r="H23">
        <v>13672.61</v>
      </c>
      <c r="I23">
        <v>13452.71</v>
      </c>
      <c r="J23" s="25">
        <f si="11" t="shared"/>
        <v>-1.6083249650213238E-2</v>
      </c>
      <c r="K23">
        <f si="5" t="shared"/>
        <v>1</v>
      </c>
    </row>
    <row r="24" spans="1:15">
      <c r="A24" s="1">
        <v>42430</v>
      </c>
      <c r="B24">
        <v>31.37</v>
      </c>
      <c r="C24" s="25">
        <f si="1" t="shared"/>
        <v>3.5997357992074042E-2</v>
      </c>
      <c r="D24" s="26">
        <f si="10" t="shared"/>
        <v>30.667609039368276</v>
      </c>
      <c r="E24">
        <v>30.67</v>
      </c>
      <c r="F24" s="25">
        <f si="7" t="shared"/>
        <v>2.2903349254585148E-2</v>
      </c>
      <c r="G24" s="25">
        <f si="9" t="shared"/>
        <v>2.2823606129768415E-2</v>
      </c>
      <c r="H24">
        <v>13452.71</v>
      </c>
      <c r="I24">
        <v>13733.77</v>
      </c>
      <c r="J24" s="25">
        <f si="11" t="shared"/>
        <v>2.0892444719316838E-2</v>
      </c>
      <c r="K24">
        <f si="5" t="shared"/>
        <v>2</v>
      </c>
    </row>
    <row r="25" spans="1:15">
      <c r="A25" s="1">
        <v>42431</v>
      </c>
      <c r="B25">
        <v>32.049999999999997</v>
      </c>
      <c r="C25" s="25">
        <f si="1" t="shared"/>
        <v>2.1676761236850473E-2</v>
      </c>
      <c r="D25" s="26">
        <f si="10" t="shared"/>
        <v>31.762740332770974</v>
      </c>
      <c r="E25">
        <v>31.74</v>
      </c>
      <c r="F25" s="25">
        <f si="7" t="shared"/>
        <v>9.0439195176319487E-3</v>
      </c>
      <c r="G25" s="25">
        <f si="9" t="shared"/>
        <v>9.7668557025833991E-3</v>
      </c>
      <c r="H25">
        <v>13733.77</v>
      </c>
      <c r="I25">
        <v>14223.09</v>
      </c>
      <c r="J25" s="25">
        <f si="11" t="shared"/>
        <v>3.5628964224681203E-2</v>
      </c>
      <c r="K25">
        <f si="5" t="shared"/>
        <v>3</v>
      </c>
    </row>
    <row r="26" spans="1:15">
      <c r="A26" s="1">
        <v>42432</v>
      </c>
      <c r="B26">
        <v>32.08</v>
      </c>
      <c r="C26" s="25">
        <f si="1" t="shared"/>
        <v>9.3603744149772794E-4</v>
      </c>
      <c r="D26" s="26">
        <f si="10" t="shared"/>
        <v>31.766733959918174</v>
      </c>
      <c r="E26">
        <v>31.76</v>
      </c>
      <c r="F26" s="25">
        <f si="7" t="shared"/>
        <v>9.8614494167732492E-3</v>
      </c>
      <c r="G26" s="25">
        <f si="9" t="shared"/>
        <v>1.0075566750629594E-2</v>
      </c>
      <c r="H26">
        <f>+I26-11.97</f>
        <v>14211.43</v>
      </c>
      <c r="I26">
        <v>14223.4</v>
      </c>
      <c r="J26" s="25">
        <f si="11" t="shared"/>
        <v>8.4227977057893533E-4</v>
      </c>
      <c r="K26">
        <f si="5" t="shared"/>
        <v>4</v>
      </c>
    </row>
    <row r="27" spans="1:15">
      <c r="A27" s="1">
        <v>42433</v>
      </c>
      <c r="B27">
        <v>32.99</v>
      </c>
      <c r="C27" s="25">
        <f si="1" t="shared"/>
        <v>2.8366583541147294E-2</v>
      </c>
      <c r="D27" s="26">
        <f si="10" t="shared"/>
        <v>32.32098153746643</v>
      </c>
      <c r="E27">
        <v>32.32</v>
      </c>
      <c r="F27" s="25">
        <f si="7" t="shared"/>
        <v>2.0699200046200517E-2</v>
      </c>
      <c r="G27" s="25">
        <f si="9" t="shared"/>
        <v>2.0730198019802026E-2</v>
      </c>
      <c r="H27">
        <v>14223.4</v>
      </c>
      <c r="I27">
        <v>14474.63</v>
      </c>
      <c r="J27" s="25">
        <f si="11" t="shared"/>
        <v>1.7663146645668482E-2</v>
      </c>
      <c r="K27">
        <f si="5" t="shared"/>
        <v>5</v>
      </c>
    </row>
    <row r="28" spans="1:15">
      <c r="A28" s="1">
        <v>42436</v>
      </c>
      <c r="B28">
        <v>32.61</v>
      </c>
      <c r="C28" s="25">
        <f si="1" t="shared"/>
        <v>-1.1518642012731228E-2</v>
      </c>
      <c r="D28" s="26">
        <f si="10" t="shared"/>
        <v>32.515264680340707</v>
      </c>
      <c r="E28">
        <v>32.520000000000003</v>
      </c>
      <c r="F28" s="25">
        <f si="7" t="shared"/>
        <v>2.9135644624345147E-3</v>
      </c>
      <c r="G28" s="25">
        <f si="9" t="shared"/>
        <v>2.7675276752765487E-3</v>
      </c>
      <c r="H28">
        <v>14474.63</v>
      </c>
      <c r="I28">
        <v>14562.08</v>
      </c>
      <c r="J28" s="25">
        <f si="11" t="shared"/>
        <v>6.0416052085614513E-3</v>
      </c>
      <c r="K28">
        <f si="5" t="shared"/>
        <v>1</v>
      </c>
    </row>
    <row r="29" spans="1:15">
      <c r="A29" s="1">
        <v>42437</v>
      </c>
      <c r="B29">
        <v>31.86</v>
      </c>
      <c r="C29" s="25">
        <f si="1" t="shared"/>
        <v>-2.2999080036798514E-2</v>
      </c>
      <c r="D29" s="26">
        <f si="10" t="shared"/>
        <v>32.144018876424248</v>
      </c>
      <c r="E29">
        <v>32.159999999999997</v>
      </c>
      <c r="F29" s="25">
        <f si="7" t="shared"/>
        <v>-8.8358234704920546E-3</v>
      </c>
      <c r="G29" s="25">
        <f si="9" t="shared"/>
        <v>-9.3283582089551675E-3</v>
      </c>
      <c r="H29">
        <v>14562.08</v>
      </c>
      <c r="I29">
        <v>14393.72</v>
      </c>
      <c r="J29" s="25">
        <f si="11" t="shared"/>
        <v>-1.1561535165306114E-2</v>
      </c>
      <c r="K29">
        <f si="5" t="shared"/>
        <v>2</v>
      </c>
    </row>
    <row r="30" spans="1:15">
      <c r="A30" s="1">
        <v>42438</v>
      </c>
      <c r="B30">
        <v>31.98</v>
      </c>
      <c r="C30" s="25">
        <f si="1" t="shared"/>
        <v>3.7664783427495685E-3</v>
      </c>
      <c r="D30" s="26">
        <f si="10" t="shared"/>
        <v>31.954908754575111</v>
      </c>
      <c r="E30">
        <v>31.95</v>
      </c>
      <c r="F30" s="25">
        <f si="7" t="shared"/>
        <v>7.8520785703384277E-4</v>
      </c>
      <c r="G30" s="25">
        <f si="9" t="shared"/>
        <v>9.3896713615015948E-4</v>
      </c>
      <c r="H30">
        <v>14401.27</v>
      </c>
      <c r="I30">
        <v>14309.43</v>
      </c>
      <c r="J30" s="25">
        <f si="11" t="shared"/>
        <v>-6.377215342813547E-3</v>
      </c>
      <c r="K30">
        <f si="5" t="shared"/>
        <v>3</v>
      </c>
    </row>
    <row r="31" spans="1:15">
      <c r="A31" s="1">
        <v>42439</v>
      </c>
      <c r="B31">
        <v>31.73</v>
      </c>
      <c r="C31" s="25">
        <f si="1" t="shared"/>
        <v>-7.8173858661663154E-3</v>
      </c>
      <c r="D31" s="26">
        <f si="10" t="shared"/>
        <v>31.858656424469736</v>
      </c>
      <c r="E31">
        <v>31.87</v>
      </c>
      <c r="F31" s="25">
        <f si="7" t="shared"/>
        <v>-4.0383506057373175E-3</v>
      </c>
      <c r="G31" s="25">
        <f si="9" t="shared"/>
        <v>-4.3928459366174843E-3</v>
      </c>
      <c r="H31">
        <v>14309.43</v>
      </c>
      <c r="I31">
        <v>14268.52</v>
      </c>
      <c r="J31" s="25">
        <f si="11" t="shared"/>
        <v>-2.8589538507124423E-3</v>
      </c>
      <c r="K31">
        <f si="5" t="shared"/>
        <v>4</v>
      </c>
    </row>
    <row r="32" spans="1:15">
      <c r="A32" s="1">
        <v>42440</v>
      </c>
      <c r="B32">
        <v>32.86</v>
      </c>
      <c r="C32" s="25">
        <f si="1" t="shared"/>
        <v>3.5612984557201299E-2</v>
      </c>
      <c r="D32" s="26">
        <f si="10" t="shared"/>
        <v>32.451046565063031</v>
      </c>
      <c r="E32">
        <v>32.450000000000003</v>
      </c>
      <c r="F32" s="25">
        <f si="7" t="shared"/>
        <v>1.2602164744272004E-2</v>
      </c>
      <c r="G32" s="25">
        <f si="9" t="shared"/>
        <v>1.2634822804314272E-2</v>
      </c>
      <c r="H32">
        <f>I32-260.26</f>
        <v>14275.08</v>
      </c>
      <c r="I32">
        <v>14535.34</v>
      </c>
      <c r="J32" s="25">
        <f si="11" t="shared"/>
        <v>1.8231771730876423E-2</v>
      </c>
      <c r="K32">
        <f si="5" t="shared"/>
        <v>5</v>
      </c>
    </row>
    <row r="33" spans="1:11">
      <c r="A33" s="1">
        <v>42443</v>
      </c>
      <c r="B33">
        <v>32.9</v>
      </c>
      <c r="C33" s="25">
        <f si="1" t="shared"/>
        <v>1.2172854534389099E-3</v>
      </c>
      <c r="D33" s="26">
        <f si="10" t="shared"/>
        <v>32.936258628969121</v>
      </c>
      <c r="E33">
        <v>32.94</v>
      </c>
      <c r="F33" s="25">
        <f si="7" t="shared"/>
        <v>-1.1008727304937516E-3</v>
      </c>
      <c r="G33" s="25">
        <f si="9" t="shared"/>
        <v>-1.2143290831815312E-3</v>
      </c>
      <c r="H33">
        <v>14535.34</v>
      </c>
      <c r="I33">
        <v>14753.15</v>
      </c>
      <c r="J33" s="25">
        <f si="11" t="shared"/>
        <v>1.4984857595350398E-2</v>
      </c>
      <c r="K33">
        <f si="5" t="shared"/>
        <v>1</v>
      </c>
    </row>
    <row r="34" spans="1:11">
      <c r="A34" s="1">
        <v>42444</v>
      </c>
      <c r="B34">
        <v>32.700000000000003</v>
      </c>
      <c r="C34" s="25">
        <f si="1" t="shared"/>
        <v>-6.0790273556229346E-3</v>
      </c>
      <c r="D34" s="26">
        <f si="10" t="shared"/>
        <v>32.584837488943037</v>
      </c>
      <c r="E34">
        <v>32.58</v>
      </c>
      <c r="F34" s="25">
        <f si="7" t="shared"/>
        <v>3.5342361641681475E-3</v>
      </c>
      <c r="G34" s="25">
        <f si="9" t="shared"/>
        <v>3.6832412523022384E-3</v>
      </c>
      <c r="H34">
        <v>14753.15</v>
      </c>
      <c r="I34">
        <v>14594.08</v>
      </c>
      <c r="J34" s="25">
        <f si="11" t="shared"/>
        <v>-1.0782104160806272E-2</v>
      </c>
      <c r="K34">
        <f si="5" t="shared"/>
        <v>2</v>
      </c>
    </row>
    <row r="35" spans="1:11">
      <c r="A35" s="1">
        <v>42445</v>
      </c>
      <c r="B35">
        <v>33.07</v>
      </c>
      <c r="C35" s="25">
        <f si="1" t="shared"/>
        <v>1.1314984709480003E-2</v>
      </c>
      <c r="D35" s="26">
        <f si="10" t="shared"/>
        <v>32.426968154210478</v>
      </c>
      <c r="E35">
        <v>32.44</v>
      </c>
      <c r="F35" s="25">
        <f si="7" t="shared"/>
        <v>1.9830156267817145E-2</v>
      </c>
      <c r="G35" s="25">
        <f si="9" t="shared"/>
        <v>1.9420468557336701E-2</v>
      </c>
      <c r="H35">
        <v>14594.08</v>
      </c>
      <c r="I35">
        <v>14525.53</v>
      </c>
      <c r="J35" s="25">
        <f si="11" t="shared"/>
        <v>-4.6971100610657679E-3</v>
      </c>
      <c r="K35">
        <f si="5" t="shared"/>
        <v>3</v>
      </c>
    </row>
    <row r="36" spans="1:11">
      <c r="A36" s="1">
        <v>42446</v>
      </c>
      <c r="B36">
        <v>33.46</v>
      </c>
      <c r="C36" s="25">
        <f si="1" t="shared"/>
        <v>1.1793166011490719E-2</v>
      </c>
      <c r="D36" s="26">
        <f si="10" t="shared"/>
        <v>33.129319720166137</v>
      </c>
      <c r="E36">
        <v>33.130000000000003</v>
      </c>
      <c r="F36" s="25">
        <f ref="F36:F41" si="12" t="shared">+B36/D36-1</f>
        <v>9.9814992468008068E-3</v>
      </c>
      <c r="G36" s="25">
        <f si="9" t="shared"/>
        <v>9.9607606399032544E-3</v>
      </c>
      <c r="H36">
        <v>14530.05</v>
      </c>
      <c r="I36">
        <v>14838.8</v>
      </c>
      <c r="J36" s="25">
        <f si="11" t="shared"/>
        <v>2.1249066589585031E-2</v>
      </c>
      <c r="K36">
        <f si="5" t="shared"/>
        <v>4</v>
      </c>
    </row>
    <row r="37" spans="1:11">
      <c r="A37" s="1">
        <v>42447</v>
      </c>
      <c r="B37">
        <v>33.68</v>
      </c>
      <c r="C37" s="25">
        <f si="1" t="shared"/>
        <v>6.5750149432157734E-3</v>
      </c>
      <c r="D37" s="26">
        <f si="10" t="shared"/>
        <v>33.569164285521744</v>
      </c>
      <c r="E37">
        <v>33.57</v>
      </c>
      <c r="F37" s="25">
        <f si="12" t="shared"/>
        <v>3.3017120573972658E-3</v>
      </c>
      <c r="G37" s="25">
        <f si="9" t="shared"/>
        <v>3.2767351802203137E-3</v>
      </c>
      <c r="H37">
        <v>14838.8</v>
      </c>
      <c r="I37">
        <v>15035.5</v>
      </c>
      <c r="J37" s="25">
        <f si="11" t="shared"/>
        <v>1.3255788877806873E-2</v>
      </c>
      <c r="K37">
        <f si="5" t="shared"/>
        <v>5</v>
      </c>
    </row>
    <row r="38" spans="1:11">
      <c r="A38" s="1">
        <v>42450</v>
      </c>
      <c r="B38">
        <v>33.71</v>
      </c>
      <c r="C38" s="25">
        <f si="1" t="shared"/>
        <v>8.9073634204273056E-4</v>
      </c>
      <c r="D38" s="26">
        <f si="10" t="shared"/>
        <v>33.665917475308433</v>
      </c>
      <c r="E38">
        <v>33.64</v>
      </c>
      <c r="F38" s="25">
        <f si="12" t="shared"/>
        <v>1.309411060129273E-3</v>
      </c>
      <c r="G38" s="25">
        <f si="9" t="shared"/>
        <v>2.0808561236622669E-3</v>
      </c>
      <c r="H38">
        <v>15035.5</v>
      </c>
      <c r="I38">
        <v>15078.46</v>
      </c>
      <c r="J38" s="25">
        <f si="11" t="shared"/>
        <v>2.8572378703732859E-3</v>
      </c>
      <c r="K38">
        <f si="5" t="shared"/>
        <v>1</v>
      </c>
    </row>
    <row r="39" spans="1:11">
      <c r="A39" s="1">
        <v>42451</v>
      </c>
      <c r="B39">
        <v>33.44</v>
      </c>
      <c r="C39" s="25">
        <f si="1" t="shared"/>
        <v>-8.0094927321270326E-3</v>
      </c>
      <c r="D39" s="26">
        <f si="10" t="shared"/>
        <v>33.553974013427236</v>
      </c>
      <c r="E39">
        <v>33.549999999999997</v>
      </c>
      <c r="F39" s="25">
        <f si="12" t="shared"/>
        <v>-3.3967366542523303E-3</v>
      </c>
      <c r="G39" s="25">
        <f si="9" t="shared"/>
        <v>-3.2786885245901232E-3</v>
      </c>
      <c r="H39">
        <f>+I39+38.54</f>
        <v>15070.86</v>
      </c>
      <c r="I39">
        <v>15032.32</v>
      </c>
      <c r="J39" s="25">
        <f si="11" t="shared"/>
        <v>-2.5572528707719089E-3</v>
      </c>
      <c r="K39">
        <f si="5" t="shared"/>
        <v>2</v>
      </c>
    </row>
    <row r="40" spans="1:11">
      <c r="A40" s="1">
        <v>42452</v>
      </c>
      <c r="B40">
        <v>32.97</v>
      </c>
      <c r="C40" s="25">
        <f si="1" t="shared"/>
        <v>-1.4055023923444931E-2</v>
      </c>
      <c r="D40" s="26">
        <f si="10" t="shared"/>
        <v>33.478672595520415</v>
      </c>
      <c r="E40">
        <v>33.479999999999997</v>
      </c>
      <c r="F40" s="25">
        <f si="12" t="shared"/>
        <v>-1.5193929629948255E-2</v>
      </c>
      <c r="G40" s="25">
        <f si="9" t="shared"/>
        <v>-1.5232974910394215E-2</v>
      </c>
      <c r="H40">
        <v>15028.2</v>
      </c>
      <c r="I40">
        <v>14996.25</v>
      </c>
      <c r="J40" s="25">
        <f si="11" t="shared"/>
        <v>-2.1260031141454583E-3</v>
      </c>
      <c r="K40">
        <f si="5" t="shared"/>
        <v>3</v>
      </c>
    </row>
    <row r="41" spans="1:11">
      <c r="A41" s="1">
        <v>42453</v>
      </c>
      <c r="B41">
        <v>32.74</v>
      </c>
      <c r="C41" s="25">
        <f si="1" t="shared"/>
        <v>-6.9760388231724368E-3</v>
      </c>
      <c r="D41" s="26">
        <f si="10" t="shared"/>
        <v>32.917864186046508</v>
      </c>
      <c r="E41">
        <v>32.909999999999997</v>
      </c>
      <c r="F41" s="25">
        <f si="12" t="shared"/>
        <v>-5.403272370322898E-3</v>
      </c>
      <c r="G41" s="25">
        <f si="9" t="shared"/>
        <v>-5.1656031601334806E-3</v>
      </c>
      <c r="H41">
        <v>14996.25</v>
      </c>
      <c r="I41">
        <v>14744.46</v>
      </c>
      <c r="J41" s="25">
        <f si="11" t="shared"/>
        <v>-1.6790197549387376E-2</v>
      </c>
      <c r="K41">
        <f si="5" t="shared"/>
        <v>4</v>
      </c>
    </row>
    <row r="42" spans="1:11">
      <c r="A42" s="1">
        <v>42454</v>
      </c>
      <c r="B42">
        <v>32.74</v>
      </c>
      <c r="C42" s="25">
        <f ref="C42:C93" si="13" t="shared">B42/B41-1</f>
        <v>0</v>
      </c>
      <c r="D42" s="26">
        <f ref="D42:D58" si="14" t="shared">+E41*(1+J42)</f>
        <v>32.909999999999997</v>
      </c>
      <c r="E42">
        <v>32.909999999999997</v>
      </c>
      <c r="F42" s="25">
        <f>+B42/D42-1</f>
        <v>-5.1656031601334806E-3</v>
      </c>
      <c r="G42" s="25">
        <f ref="G42:G78" si="15" t="shared">+B42/E42-1</f>
        <v>-5.1656031601334806E-3</v>
      </c>
      <c r="H42">
        <v>14744.46</v>
      </c>
      <c r="I42">
        <v>14744.46</v>
      </c>
      <c r="J42" s="25">
        <f ref="J42:J47" si="16" t="shared">+I42/H42-1</f>
        <v>0</v>
      </c>
      <c r="K42">
        <f si="5" t="shared"/>
        <v>5</v>
      </c>
    </row>
    <row r="43" spans="1:11">
      <c r="A43" s="1">
        <v>42457</v>
      </c>
      <c r="B43">
        <v>33.01</v>
      </c>
      <c r="C43" s="25">
        <f si="13" t="shared"/>
        <v>8.2467929138667628E-3</v>
      </c>
      <c r="D43" s="26">
        <f si="14" t="shared"/>
        <v>32.909999999999997</v>
      </c>
      <c r="E43">
        <v>32.92</v>
      </c>
      <c r="F43" s="25">
        <f>+B43/D43-1</f>
        <v>3.0385900941962696E-3</v>
      </c>
      <c r="G43" s="25">
        <f si="15" t="shared"/>
        <v>2.7339003645199256E-3</v>
      </c>
      <c r="H43">
        <v>14744.46</v>
      </c>
      <c r="I43">
        <v>14744.46</v>
      </c>
      <c r="J43" s="25">
        <f si="16" t="shared"/>
        <v>0</v>
      </c>
      <c r="K43">
        <f si="5" t="shared"/>
        <v>1</v>
      </c>
    </row>
    <row r="44" spans="1:11">
      <c r="A44" s="1">
        <v>42458</v>
      </c>
      <c r="B44">
        <v>33.340000000000003</v>
      </c>
      <c r="C44" s="25">
        <f si="13" t="shared"/>
        <v>9.9969706149654058E-3</v>
      </c>
      <c r="D44" s="26">
        <f si="14" t="shared"/>
        <v>32.929288044458737</v>
      </c>
      <c r="E44">
        <v>32.92</v>
      </c>
      <c r="F44" s="25">
        <f>+B44/D44-1</f>
        <v>1.247254283137722E-2</v>
      </c>
      <c r="G44" s="25">
        <f si="15" t="shared"/>
        <v>1.2758201701093652E-2</v>
      </c>
      <c r="H44">
        <v>14744.46</v>
      </c>
      <c r="I44">
        <v>14748.62</v>
      </c>
      <c r="J44" s="25">
        <f si="16" t="shared"/>
        <v>2.8213986812675174E-4</v>
      </c>
      <c r="K44">
        <f si="5" t="shared"/>
        <v>2</v>
      </c>
    </row>
    <row r="45" spans="1:11">
      <c r="A45" s="1">
        <v>42459</v>
      </c>
      <c r="B45">
        <v>33.840000000000003</v>
      </c>
      <c r="C45" s="25">
        <f si="13" t="shared"/>
        <v>1.4997000599880073E-2</v>
      </c>
      <c r="D45" s="26">
        <f si="14" t="shared"/>
        <v>33.73702808805163</v>
      </c>
      <c r="E45">
        <v>33.74</v>
      </c>
      <c r="F45" s="25">
        <f ref="F45:F66" si="17" t="shared">+B45/D45-1</f>
        <v>3.0521927325555254E-3</v>
      </c>
      <c r="G45" s="25">
        <f si="15" t="shared"/>
        <v>2.9638411381149865E-3</v>
      </c>
      <c r="H45">
        <v>14748.62</v>
      </c>
      <c r="I45">
        <v>15114.66</v>
      </c>
      <c r="J45" s="25">
        <f si="16" t="shared"/>
        <v>2.4818593197194039E-2</v>
      </c>
      <c r="K45">
        <f si="5" t="shared"/>
        <v>3</v>
      </c>
    </row>
    <row r="46" spans="1:11">
      <c r="A46" s="1">
        <v>42460</v>
      </c>
      <c r="B46">
        <v>33.770000000000003</v>
      </c>
      <c r="C46" s="25">
        <f si="13" t="shared"/>
        <v>-2.068557919621794E-3</v>
      </c>
      <c r="D46" s="26">
        <f si="14" t="shared"/>
        <v>33.856502164124102</v>
      </c>
      <c r="E46">
        <v>33.85</v>
      </c>
      <c r="F46" s="25">
        <f si="17" t="shared"/>
        <v>-2.5549645886266958E-3</v>
      </c>
      <c r="G46" s="25">
        <f si="15" t="shared"/>
        <v>-2.3633677991137247E-3</v>
      </c>
      <c r="H46">
        <v>15114.66</v>
      </c>
      <c r="I46">
        <v>15166.85</v>
      </c>
      <c r="J46" s="25">
        <f si="16" t="shared"/>
        <v>3.4529390671043103E-3</v>
      </c>
      <c r="K46">
        <f si="5" t="shared"/>
        <v>4</v>
      </c>
    </row>
    <row r="47" spans="1:11">
      <c r="A47" s="1">
        <v>42461</v>
      </c>
      <c r="B47">
        <v>33.58</v>
      </c>
      <c r="C47" s="25">
        <f si="13" t="shared"/>
        <v>-5.6262955285758531E-3</v>
      </c>
      <c r="D47" s="26">
        <f si="14" t="shared"/>
        <v>33.360624190257042</v>
      </c>
      <c r="E47">
        <v>33.36</v>
      </c>
      <c r="F47" s="25">
        <f si="17" t="shared"/>
        <v>6.5758904417330122E-3</v>
      </c>
      <c r="G47" s="25">
        <f si="15" t="shared"/>
        <v>6.5947242206234602E-3</v>
      </c>
      <c r="H47">
        <v>15166.85</v>
      </c>
      <c r="I47">
        <v>14947.58</v>
      </c>
      <c r="J47" s="25">
        <f si="16" t="shared"/>
        <v>-1.4457187880146494E-2</v>
      </c>
      <c r="K47">
        <f si="5" t="shared"/>
        <v>5</v>
      </c>
    </row>
    <row r="48" spans="1:11">
      <c r="A48" s="1">
        <v>42464</v>
      </c>
      <c r="B48">
        <v>33.17</v>
      </c>
      <c r="C48" s="25">
        <f si="13" t="shared"/>
        <v>-1.2209648600357226E-2</v>
      </c>
      <c r="D48" s="26">
        <f si="14" t="shared"/>
        <v>33.36</v>
      </c>
      <c r="E48">
        <v>33.36</v>
      </c>
      <c r="F48" s="25">
        <f si="17" t="shared"/>
        <v>-5.6954436450838974E-3</v>
      </c>
      <c r="G48" s="25">
        <f si="15" t="shared"/>
        <v>-5.6954436450838974E-3</v>
      </c>
      <c r="H48">
        <v>14947.58</v>
      </c>
      <c r="I48">
        <v>14947.58</v>
      </c>
      <c r="J48" s="25">
        <f ref="J48:J72" si="18" t="shared">+I48/H48-1</f>
        <v>0</v>
      </c>
      <c r="K48">
        <f si="5" t="shared"/>
        <v>1</v>
      </c>
    </row>
    <row r="49" spans="1:11">
      <c r="A49" s="1">
        <v>42465</v>
      </c>
      <c r="B49">
        <v>32.42</v>
      </c>
      <c r="C49" s="25">
        <f si="13" t="shared"/>
        <v>-2.2610792885137121E-2</v>
      </c>
      <c r="D49" s="26">
        <f si="14" t="shared"/>
        <v>32.79830072827842</v>
      </c>
      <c r="E49">
        <v>32.799999999999997</v>
      </c>
      <c r="F49" s="25">
        <f si="17" t="shared"/>
        <v>-1.1534156339759738E-2</v>
      </c>
      <c r="G49" s="25">
        <f si="15" t="shared"/>
        <v>-1.1585365853658436E-2</v>
      </c>
      <c r="H49">
        <v>14947.58</v>
      </c>
      <c r="I49">
        <v>14695.9</v>
      </c>
      <c r="J49" s="25">
        <f si="18" t="shared"/>
        <v>-1.6837508145131186E-2</v>
      </c>
      <c r="K49">
        <f si="5" t="shared"/>
        <v>2</v>
      </c>
    </row>
    <row r="50" spans="1:11">
      <c r="A50" s="1">
        <v>42466</v>
      </c>
      <c r="B50">
        <v>33.03</v>
      </c>
      <c r="C50" s="25">
        <f si="13" t="shared"/>
        <v>1.8815545959284474E-2</v>
      </c>
      <c r="D50" s="26">
        <f si="14" t="shared"/>
        <v>32.838388938411391</v>
      </c>
      <c r="E50">
        <v>32.83</v>
      </c>
      <c r="F50" s="25">
        <f si="17" t="shared"/>
        <v>5.8349714399197339E-3</v>
      </c>
      <c r="G50" s="25">
        <f si="15" t="shared"/>
        <v>6.0919890344197647E-3</v>
      </c>
      <c r="H50">
        <v>14695.9</v>
      </c>
      <c r="I50">
        <v>14713.1</v>
      </c>
      <c r="J50" s="25">
        <f si="18" t="shared"/>
        <v>1.1703944637619923E-3</v>
      </c>
      <c r="K50">
        <f si="5" t="shared"/>
        <v>3</v>
      </c>
    </row>
    <row r="51" spans="1:11">
      <c r="A51" s="1">
        <v>42467</v>
      </c>
      <c r="B51">
        <v>32.4</v>
      </c>
      <c r="C51" s="25">
        <f si="13" t="shared"/>
        <v>-1.9073569482288888E-2</v>
      </c>
      <c r="D51" s="26">
        <f si="14" t="shared"/>
        <v>32.898145271900553</v>
      </c>
      <c r="E51">
        <v>32.9</v>
      </c>
      <c r="F51" s="25">
        <f si="17" t="shared"/>
        <v>-1.5142047303379091E-2</v>
      </c>
      <c r="G51" s="25">
        <f si="15" t="shared"/>
        <v>-1.5197568389057725E-2</v>
      </c>
      <c r="H51">
        <v>14713.1</v>
      </c>
      <c r="I51">
        <v>14743.64</v>
      </c>
      <c r="J51" s="25">
        <f si="18" t="shared"/>
        <v>2.0757012458285651E-3</v>
      </c>
      <c r="K51">
        <f si="5" t="shared"/>
        <v>4</v>
      </c>
    </row>
    <row r="52" spans="1:11">
      <c r="A52" s="1">
        <v>42468</v>
      </c>
      <c r="B52">
        <v>32.82</v>
      </c>
      <c r="C52" s="25">
        <f si="13" t="shared"/>
        <v>1.2962962962963065E-2</v>
      </c>
      <c r="D52" s="26">
        <f si="14" t="shared"/>
        <v>33.069971119750619</v>
      </c>
      <c r="E52">
        <v>33.07</v>
      </c>
      <c r="F52" s="25">
        <f si="17" t="shared"/>
        <v>-7.5588550968321844E-3</v>
      </c>
      <c r="G52" s="25">
        <f si="15" t="shared"/>
        <v>-7.5597218022376289E-3</v>
      </c>
      <c r="H52">
        <v>14743.64</v>
      </c>
      <c r="I52">
        <v>14819.81</v>
      </c>
      <c r="J52" s="25">
        <f si="18" t="shared"/>
        <v>5.1662954331495037E-3</v>
      </c>
      <c r="K52">
        <f si="5" t="shared"/>
        <v>5</v>
      </c>
    </row>
    <row r="53" spans="1:11">
      <c r="A53" s="1">
        <v>42471</v>
      </c>
      <c r="B53">
        <v>33.21</v>
      </c>
      <c r="C53" s="25">
        <f si="13" t="shared"/>
        <v>1.1882998171846459E-2</v>
      </c>
      <c r="D53" s="26">
        <f si="14" t="shared"/>
        <v>33.355829325747095</v>
      </c>
      <c r="E53">
        <v>33.36</v>
      </c>
      <c r="F53" s="25">
        <f si="17" t="shared"/>
        <v>-4.3719292457984338E-3</v>
      </c>
      <c r="G53" s="25">
        <f si="15" t="shared"/>
        <v>-4.4964028776978138E-3</v>
      </c>
      <c r="H53">
        <v>14819.81</v>
      </c>
      <c r="I53">
        <v>14947.9</v>
      </c>
      <c r="J53" s="25">
        <f si="18" t="shared"/>
        <v>8.6431607422767787E-3</v>
      </c>
      <c r="K53">
        <f si="5" t="shared"/>
        <v>1</v>
      </c>
    </row>
    <row r="54" spans="1:11">
      <c r="A54" s="1">
        <v>42472</v>
      </c>
      <c r="B54">
        <v>33.67</v>
      </c>
      <c r="C54" s="25">
        <f si="13" t="shared"/>
        <v>1.3851249623607398E-2</v>
      </c>
      <c r="D54" s="26">
        <f si="14" t="shared"/>
        <v>33.482590116337413</v>
      </c>
      <c r="E54">
        <v>33.479999999999997</v>
      </c>
      <c r="F54" s="25">
        <f si="17" t="shared"/>
        <v>5.5972337567500308E-3</v>
      </c>
      <c r="G54" s="25">
        <f si="15" t="shared"/>
        <v>5.675029868578374E-3</v>
      </c>
      <c r="H54">
        <v>14947.9</v>
      </c>
      <c r="I54">
        <v>15002.83</v>
      </c>
      <c r="J54" s="25">
        <f si="18" t="shared"/>
        <v>3.6747636791789606E-3</v>
      </c>
      <c r="K54">
        <f si="5" t="shared"/>
        <v>2</v>
      </c>
    </row>
    <row r="55" spans="1:11">
      <c r="A55" s="1">
        <v>42473</v>
      </c>
      <c r="B55">
        <v>34.99</v>
      </c>
      <c r="C55" s="25">
        <f si="13" t="shared"/>
        <v>3.9204039204039143E-2</v>
      </c>
      <c r="D55" s="26">
        <f si="14" t="shared"/>
        <v>34.721784436669616</v>
      </c>
      <c r="E55">
        <v>34.72</v>
      </c>
      <c r="F55" s="25">
        <f si="17" t="shared"/>
        <v>7.7247056187332852E-3</v>
      </c>
      <c r="G55" s="25">
        <f si="15" t="shared"/>
        <v>7.7764976958525356E-3</v>
      </c>
      <c r="H55">
        <v>15002.83</v>
      </c>
      <c r="I55">
        <v>15559.29</v>
      </c>
      <c r="J55" s="25">
        <f si="18" t="shared"/>
        <v>3.7090335623345849E-2</v>
      </c>
      <c r="K55">
        <f si="5" t="shared"/>
        <v>3</v>
      </c>
    </row>
    <row r="56" spans="1:11">
      <c r="A56" s="1">
        <v>42474</v>
      </c>
      <c r="B56">
        <v>34.72</v>
      </c>
      <c r="C56" s="25">
        <f si="13" t="shared"/>
        <v>-7.7164904258359979E-3</v>
      </c>
      <c r="D56" s="26">
        <f si="14" t="shared"/>
        <v>34.879460438104822</v>
      </c>
      <c r="F56" s="25">
        <f si="17" t="shared"/>
        <v>-4.5717575932057164E-3</v>
      </c>
      <c r="H56">
        <v>15559.29</v>
      </c>
      <c r="I56">
        <v>15630.75</v>
      </c>
      <c r="J56" s="25">
        <f si="18" t="shared"/>
        <v>4.592754553710332E-3</v>
      </c>
      <c r="K56">
        <f si="5" t="shared"/>
        <v>4</v>
      </c>
    </row>
    <row r="57" spans="1:11">
      <c r="A57" s="1">
        <v>42475</v>
      </c>
      <c r="B57">
        <v>34.479999999999997</v>
      </c>
      <c r="C57" s="25">
        <f si="13" t="shared"/>
        <v>-6.9124423963133896E-3</v>
      </c>
      <c r="D57" s="26"/>
      <c r="E57">
        <v>34.83</v>
      </c>
      <c r="G57" s="25">
        <f si="15" t="shared"/>
        <v>-1.0048808498420936E-2</v>
      </c>
      <c r="H57">
        <v>15630.75</v>
      </c>
      <c r="I57">
        <v>15611.66</v>
      </c>
      <c r="J57" s="25">
        <f si="18" t="shared"/>
        <v>-1.2213105577147942E-3</v>
      </c>
      <c r="K57">
        <f si="5" t="shared"/>
        <v>5</v>
      </c>
    </row>
    <row r="58" spans="1:11">
      <c r="A58" s="1">
        <v>42478</v>
      </c>
      <c r="B58">
        <v>34.700000000000003</v>
      </c>
      <c r="C58" s="25">
        <f si="13" t="shared"/>
        <v>6.3805104408354296E-3</v>
      </c>
      <c r="D58" s="26">
        <f si="14" t="shared"/>
        <v>34.480175317679219</v>
      </c>
      <c r="E58">
        <v>34.479999999999997</v>
      </c>
      <c r="F58" s="25">
        <f si="17" t="shared"/>
        <v>6.3753934049191052E-3</v>
      </c>
      <c r="G58" s="25">
        <f si="15" t="shared"/>
        <v>6.3805104408354296E-3</v>
      </c>
      <c r="H58">
        <v>15611.66</v>
      </c>
      <c r="I58">
        <v>15454.86</v>
      </c>
      <c r="J58" s="25">
        <f si="18" t="shared"/>
        <v>-1.0043774973321207E-2</v>
      </c>
      <c r="K58">
        <f si="5" t="shared"/>
        <v>1</v>
      </c>
    </row>
    <row r="59" spans="1:11">
      <c r="A59" s="1">
        <v>42479</v>
      </c>
      <c r="B59">
        <v>35.119999999999997</v>
      </c>
      <c r="C59" s="25">
        <f si="13" t="shared"/>
        <v>1.2103746397694293E-2</v>
      </c>
      <c r="D59" s="26">
        <f>+E58*(1+J59)</f>
        <v>34.907082898195128</v>
      </c>
      <c r="F59" s="25">
        <f si="17" t="shared"/>
        <v>6.0995386645694705E-3</v>
      </c>
      <c r="G59" s="25"/>
      <c r="H59">
        <v>15454.86</v>
      </c>
      <c r="I59">
        <v>15646.29</v>
      </c>
      <c r="J59" s="25">
        <f si="18" t="shared"/>
        <v>1.2386394959255531E-2</v>
      </c>
      <c r="K59">
        <f si="5" t="shared"/>
        <v>2</v>
      </c>
    </row>
    <row r="60" spans="1:11">
      <c r="A60" s="1">
        <v>42480</v>
      </c>
      <c r="B60">
        <v>34.72</v>
      </c>
      <c r="C60" s="25">
        <f si="13" t="shared"/>
        <v>-1.1389521640091105E-2</v>
      </c>
      <c r="E60">
        <v>34.46</v>
      </c>
      <c r="G60" s="25">
        <f si="15" t="shared"/>
        <v>7.5449796865931784E-3</v>
      </c>
      <c r="K60">
        <f si="5" t="shared"/>
        <v>3</v>
      </c>
    </row>
    <row r="61" spans="1:11">
      <c r="A61" s="1">
        <v>42481</v>
      </c>
      <c r="B61">
        <v>34.479999999999997</v>
      </c>
      <c r="C61" s="25">
        <f si="13" t="shared"/>
        <v>-6.9124423963133896E-3</v>
      </c>
      <c r="D61">
        <v>34.46</v>
      </c>
      <c r="F61" s="25">
        <f si="17" t="shared"/>
        <v>5.8038305281482572E-4</v>
      </c>
      <c r="H61">
        <v>15446.28</v>
      </c>
      <c r="I61">
        <v>15692.3</v>
      </c>
      <c r="J61" s="25">
        <f si="18" t="shared"/>
        <v>1.5927459556605017E-2</v>
      </c>
      <c r="K61">
        <f si="5" t="shared"/>
        <v>4</v>
      </c>
    </row>
    <row r="62" spans="1:11">
      <c r="A62" s="1">
        <v>42482</v>
      </c>
      <c r="B62">
        <v>34.35</v>
      </c>
      <c r="C62" s="25">
        <f si="13" t="shared"/>
        <v>-3.7703016241298348E-3</v>
      </c>
      <c r="E62">
        <v>34.6</v>
      </c>
      <c r="G62" s="25">
        <f si="15" t="shared"/>
        <v>-7.225433526011571E-3</v>
      </c>
      <c r="H62">
        <v>15692.3</v>
      </c>
      <c r="I62">
        <v>15509.02</v>
      </c>
      <c r="J62" s="25">
        <f si="18" t="shared"/>
        <v>-1.1679613568437941E-2</v>
      </c>
      <c r="K62">
        <f si="5" t="shared"/>
        <v>5</v>
      </c>
    </row>
    <row r="63" spans="1:11">
      <c r="A63" s="1">
        <v>42485</v>
      </c>
      <c r="B63">
        <v>33.94</v>
      </c>
      <c r="C63" s="25">
        <f si="13" t="shared"/>
        <v>-1.1935953420669665E-2</v>
      </c>
      <c r="D63" s="26">
        <f>+E62*(1+J63)</f>
        <v>34.106801719257568</v>
      </c>
      <c r="E63">
        <v>34.1</v>
      </c>
      <c r="F63" s="25">
        <f si="17" t="shared"/>
        <v>-4.8905705269747246E-3</v>
      </c>
      <c r="G63" s="25">
        <f si="15" t="shared"/>
        <v>-4.6920821114370126E-3</v>
      </c>
      <c r="H63">
        <v>15509.02</v>
      </c>
      <c r="I63">
        <v>15287.95</v>
      </c>
      <c r="J63" s="25">
        <f si="18" t="shared"/>
        <v>-1.4254285570590497E-2</v>
      </c>
      <c r="K63">
        <f si="5" t="shared"/>
        <v>1</v>
      </c>
    </row>
    <row r="64" spans="1:11">
      <c r="A64" s="1">
        <v>42486</v>
      </c>
      <c r="B64">
        <v>34.14</v>
      </c>
      <c r="C64" s="25">
        <f si="13" t="shared"/>
        <v>5.8927519151443786E-3</v>
      </c>
      <c r="D64" s="26">
        <f>+E63*(1+J64)</f>
        <v>34.224752697385853</v>
      </c>
      <c r="E64">
        <v>34.229999999999997</v>
      </c>
      <c r="F64" s="25">
        <f si="17" t="shared"/>
        <v>-2.4763567507771755E-3</v>
      </c>
      <c r="G64" s="25">
        <f si="15" t="shared"/>
        <v>-2.6292725679227802E-3</v>
      </c>
      <c r="H64">
        <v>15287.95</v>
      </c>
      <c r="I64">
        <v>15343.88</v>
      </c>
      <c r="J64" s="25">
        <f si="18" t="shared"/>
        <v>3.6584368734853268E-3</v>
      </c>
      <c r="K64">
        <f si="5" t="shared"/>
        <v>2</v>
      </c>
    </row>
    <row r="65" spans="1:11">
      <c r="A65" s="1">
        <v>42487</v>
      </c>
      <c r="B65">
        <v>34.39</v>
      </c>
      <c r="C65" s="25">
        <f si="13" t="shared"/>
        <v>7.3227885178674956E-3</v>
      </c>
      <c r="D65" s="26">
        <f>+E64*(1+J65)</f>
        <v>34.233658605254995</v>
      </c>
      <c r="E65">
        <v>34.229999999999997</v>
      </c>
      <c r="F65" s="25">
        <f si="17" t="shared"/>
        <v>4.5668912150980123E-3</v>
      </c>
      <c r="G65" s="25">
        <f si="15" t="shared"/>
        <v>4.6742623429740782E-3</v>
      </c>
      <c r="H65">
        <v>15343.88</v>
      </c>
      <c r="I65">
        <v>15345.52</v>
      </c>
      <c r="J65" s="25">
        <f si="18" t="shared"/>
        <v>1.0688300482031288E-4</v>
      </c>
      <c r="K65">
        <f si="5" t="shared"/>
        <v>3</v>
      </c>
    </row>
    <row r="66" spans="1:11">
      <c r="A66" s="1">
        <v>42488</v>
      </c>
      <c r="B66">
        <v>34.07</v>
      </c>
      <c r="C66" s="25">
        <f si="13" t="shared"/>
        <v>-9.3050305321313864E-3</v>
      </c>
      <c r="D66" s="26">
        <f>+E65*(1+J66)</f>
        <v>34.310079202268803</v>
      </c>
      <c r="F66" s="25">
        <f si="17" t="shared"/>
        <v>-6.9973374544972655E-3</v>
      </c>
      <c r="G66" s="25"/>
      <c r="H66">
        <v>15345.52</v>
      </c>
      <c r="I66">
        <v>15381.42</v>
      </c>
      <c r="J66" s="25">
        <f si="18" t="shared"/>
        <v>2.3394449976279486E-3</v>
      </c>
      <c r="K66">
        <f si="5" t="shared"/>
        <v>4</v>
      </c>
    </row>
    <row r="67" spans="1:11">
      <c r="A67" s="1">
        <v>42489</v>
      </c>
      <c r="B67">
        <v>33.53</v>
      </c>
      <c r="C67" s="25">
        <f si="13" t="shared"/>
        <v>-1.5849721162312869E-2</v>
      </c>
      <c r="E67">
        <v>33.82</v>
      </c>
      <c r="G67" s="25">
        <f si="15" t="shared"/>
        <v>-8.5748078060319255E-3</v>
      </c>
      <c r="H67">
        <v>15381.42</v>
      </c>
      <c r="I67">
        <v>15162.01</v>
      </c>
      <c r="J67" s="25">
        <f si="18" t="shared"/>
        <v>-1.4264612760070294E-2</v>
      </c>
      <c r="K67">
        <f ref="K67:K98" si="19" t="shared">WEEKDAY(A67,2)</f>
        <v>5</v>
      </c>
    </row>
    <row r="68" spans="1:11">
      <c r="A68" s="1">
        <v>42492</v>
      </c>
      <c r="B68">
        <f>+B69+0.81</f>
        <v>33.47</v>
      </c>
      <c r="C68" s="25">
        <f si="13" t="shared"/>
        <v>-1.7894422904861651E-3</v>
      </c>
      <c r="E68">
        <v>33.81</v>
      </c>
      <c r="G68" s="25">
        <f si="15" t="shared"/>
        <v>-1.0056196391600269E-2</v>
      </c>
      <c r="H68">
        <v>15162.01</v>
      </c>
      <c r="I68">
        <v>15162.01</v>
      </c>
      <c r="J68" s="25">
        <f>+I68/H68-1</f>
        <v>0</v>
      </c>
      <c r="K68">
        <f si="19" t="shared"/>
        <v>1</v>
      </c>
    </row>
    <row r="69" spans="1:11">
      <c r="A69" s="1">
        <v>42493</v>
      </c>
      <c r="B69">
        <v>32.659999999999997</v>
      </c>
      <c r="C69" s="25">
        <f si="13" t="shared"/>
        <v>-2.4200776815058278E-2</v>
      </c>
      <c r="D69" s="26">
        <f>+E68*(1+J69)</f>
        <v>33.126084938606425</v>
      </c>
      <c r="F69" s="25">
        <f>+B69/D69-1</f>
        <v>-1.407002787894307E-2</v>
      </c>
      <c r="H69">
        <f>+I69+306.7</f>
        <v>15162.01</v>
      </c>
      <c r="I69">
        <v>14855.31</v>
      </c>
      <c r="J69" s="25">
        <f si="18" t="shared"/>
        <v>-2.0228188742785425E-2</v>
      </c>
      <c r="K69">
        <f si="19" t="shared"/>
        <v>2</v>
      </c>
    </row>
    <row r="70" spans="1:11">
      <c r="A70" s="1">
        <v>42494</v>
      </c>
      <c r="B70">
        <v>32.25</v>
      </c>
      <c r="C70" s="25">
        <f si="13" t="shared"/>
        <v>-1.2553582363747595E-2</v>
      </c>
      <c r="D70" s="26"/>
      <c r="E70">
        <v>32.94</v>
      </c>
      <c r="G70" s="25">
        <f si="15" t="shared"/>
        <v>-2.0947176684881552E-2</v>
      </c>
      <c r="H70">
        <v>14855.31</v>
      </c>
      <c r="I70">
        <v>14766.18</v>
      </c>
      <c r="J70" s="25">
        <f si="18" t="shared"/>
        <v>-5.9998747922459517E-3</v>
      </c>
      <c r="K70">
        <f si="19" t="shared"/>
        <v>3</v>
      </c>
    </row>
    <row r="71" spans="1:11">
      <c r="A71" s="1">
        <v>42495</v>
      </c>
      <c r="B71">
        <v>32.299999999999997</v>
      </c>
      <c r="C71" s="25">
        <f si="13" t="shared"/>
        <v>1.5503875968991832E-3</v>
      </c>
      <c r="H71">
        <v>14766.18</v>
      </c>
      <c r="I71">
        <v>14647.18</v>
      </c>
      <c r="J71" s="25">
        <f si="18" t="shared"/>
        <v>-8.0589563448366652E-3</v>
      </c>
      <c r="K71">
        <f si="19" t="shared"/>
        <v>4</v>
      </c>
    </row>
    <row r="72" spans="1:11">
      <c r="A72" s="1">
        <v>42496</v>
      </c>
      <c r="B72">
        <v>32.11</v>
      </c>
      <c r="C72" s="25">
        <f si="13" t="shared"/>
        <v>-5.8823529411764497E-3</v>
      </c>
      <c r="E72">
        <v>32.11</v>
      </c>
      <c r="G72" s="25">
        <f si="15" t="shared"/>
        <v>0</v>
      </c>
      <c r="H72">
        <f>+I72+251.45</f>
        <v>14647.18</v>
      </c>
      <c r="I72">
        <v>14395.73</v>
      </c>
      <c r="J72" s="25">
        <f si="18" t="shared"/>
        <v>-1.716712705107748E-2</v>
      </c>
      <c r="K72">
        <f si="19" t="shared"/>
        <v>5</v>
      </c>
    </row>
    <row r="73" spans="1:11">
      <c r="A73" s="1">
        <v>42499</v>
      </c>
      <c r="B73">
        <v>31.62</v>
      </c>
      <c r="C73" s="25">
        <f si="13" t="shared"/>
        <v>-1.5260043600124562E-2</v>
      </c>
      <c r="D73" s="26">
        <f ref="D73:D80" si="20" t="shared">+E72*(1+J73)</f>
        <v>32.065969485396018</v>
      </c>
      <c r="E73">
        <v>32.06</v>
      </c>
      <c r="F73" s="25">
        <f ref="F73:F80" si="21" t="shared">+B73/D73-1</f>
        <v>-1.3907874689368938E-2</v>
      </c>
      <c r="G73" s="25">
        <f si="15" t="shared"/>
        <v>-1.3724266999376233E-2</v>
      </c>
      <c r="H73">
        <v>14395.73</v>
      </c>
      <c r="I73">
        <v>14375.99</v>
      </c>
      <c r="J73" s="25">
        <f ref="J73:J85" si="22" t="shared">+I73/H73-1</f>
        <v>-1.3712399440667378E-3</v>
      </c>
      <c r="K73">
        <f si="19" t="shared"/>
        <v>1</v>
      </c>
    </row>
    <row r="74" spans="1:11">
      <c r="A74" s="1">
        <v>42500</v>
      </c>
      <c r="B74">
        <v>32.35</v>
      </c>
      <c r="C74" s="25">
        <f si="13" t="shared"/>
        <v>2.3086654016445385E-2</v>
      </c>
      <c r="D74" s="26">
        <f si="20" t="shared"/>
        <v>32.204131833703286</v>
      </c>
      <c r="E74">
        <v>32.22</v>
      </c>
      <c r="F74" s="25">
        <f si="21" t="shared"/>
        <v>4.5294860625324507E-3</v>
      </c>
      <c r="G74" s="25">
        <f si="15" t="shared"/>
        <v>4.034761018001376E-3</v>
      </c>
      <c r="H74">
        <v>14375.99</v>
      </c>
      <c r="I74">
        <v>14440.62</v>
      </c>
      <c r="J74" s="25">
        <f si="22" t="shared"/>
        <v>4.4956903837580775E-3</v>
      </c>
      <c r="K74">
        <f si="19" t="shared"/>
        <v>2</v>
      </c>
    </row>
    <row r="75" spans="1:11">
      <c r="A75" s="1">
        <v>42501</v>
      </c>
      <c r="B75">
        <v>31.81</v>
      </c>
      <c r="C75" s="25">
        <f si="13" t="shared"/>
        <v>-1.6692426584234976E-2</v>
      </c>
      <c r="D75" s="26">
        <f si="20" t="shared"/>
        <v>32.073097387785289</v>
      </c>
      <c r="E75">
        <v>32.08</v>
      </c>
      <c r="F75" s="25">
        <f si="21" t="shared"/>
        <v>-8.2030551837344312E-3</v>
      </c>
      <c r="G75" s="25">
        <f si="15" t="shared"/>
        <v>-8.4164588528677919E-3</v>
      </c>
      <c r="H75">
        <v>14440.62</v>
      </c>
      <c r="I75">
        <v>14374.78</v>
      </c>
      <c r="J75" s="25">
        <f si="22" t="shared"/>
        <v>-4.5593610246651428E-3</v>
      </c>
      <c r="K75">
        <f si="19" t="shared"/>
        <v>3</v>
      </c>
    </row>
    <row r="76" spans="1:11">
      <c r="A76" s="1">
        <v>42502</v>
      </c>
      <c r="B76">
        <v>31.75</v>
      </c>
      <c r="C76" s="25">
        <f si="13" t="shared"/>
        <v>-1.8861993083935102E-3</v>
      </c>
      <c r="D76" s="26">
        <f si="20" t="shared"/>
        <v>31.968549584758858</v>
      </c>
      <c r="E76">
        <v>31.97</v>
      </c>
      <c r="F76" s="25">
        <f si="21" t="shared"/>
        <v>-6.8363935054173153E-3</v>
      </c>
      <c r="G76" s="25">
        <f si="15" t="shared"/>
        <v>-6.8814513606505479E-3</v>
      </c>
      <c r="H76">
        <v>14374.78</v>
      </c>
      <c r="I76">
        <v>14324.84</v>
      </c>
      <c r="J76" s="25">
        <f si="22" t="shared"/>
        <v>-3.4741401259706928E-3</v>
      </c>
      <c r="K76">
        <f si="19" t="shared"/>
        <v>4</v>
      </c>
    </row>
    <row r="77" spans="1:11">
      <c r="A77" s="1">
        <v>42503</v>
      </c>
      <c r="B77">
        <v>31.24</v>
      </c>
      <c r="C77" s="25">
        <f si="13" t="shared"/>
        <v>-1.6062992125984277E-2</v>
      </c>
      <c r="D77" s="26">
        <f si="20" t="shared"/>
        <v>31.560556250541016</v>
      </c>
      <c r="E77">
        <v>31.56</v>
      </c>
      <c r="F77" s="25">
        <f si="21" t="shared"/>
        <v>-1.0156863142598227E-2</v>
      </c>
      <c r="G77" s="25">
        <f si="15" t="shared"/>
        <v>-1.0139416983523497E-2</v>
      </c>
      <c r="H77">
        <v>14324.84</v>
      </c>
      <c r="I77">
        <v>14141.38</v>
      </c>
      <c r="J77" s="25">
        <f si="22" t="shared"/>
        <v>-1.2807123849201907E-2</v>
      </c>
      <c r="K77">
        <f si="19" t="shared"/>
        <v>5</v>
      </c>
    </row>
    <row r="78" spans="1:11">
      <c r="A78" s="1">
        <v>42506</v>
      </c>
      <c r="B78">
        <v>31.85</v>
      </c>
      <c r="C78" s="25">
        <f si="13" t="shared"/>
        <v>1.9526248399488022E-2</v>
      </c>
      <c r="D78" s="26">
        <f si="20" t="shared"/>
        <v>31.76855687351588</v>
      </c>
      <c r="E78">
        <v>31.76</v>
      </c>
      <c r="F78" s="25">
        <f si="21" t="shared"/>
        <v>2.5636394756105574E-3</v>
      </c>
      <c r="G78" s="25">
        <f si="15" t="shared"/>
        <v>2.8337531486146705E-3</v>
      </c>
      <c r="H78">
        <v>14141.38</v>
      </c>
      <c r="I78">
        <v>14234.83</v>
      </c>
      <c r="J78" s="25">
        <f si="22" t="shared"/>
        <v>6.6082659542421318E-3</v>
      </c>
      <c r="K78">
        <f si="19" t="shared"/>
        <v>1</v>
      </c>
    </row>
    <row r="79" spans="1:11">
      <c r="A79" s="1">
        <v>42507</v>
      </c>
      <c r="B79">
        <v>31.653700000000001</v>
      </c>
      <c r="C79" s="25">
        <f si="13" t="shared"/>
        <v>-6.1632653061224341E-3</v>
      </c>
      <c r="D79" s="26">
        <f si="20" t="shared"/>
        <v>32.149357484423767</v>
      </c>
      <c r="E79">
        <v>32.159999999999997</v>
      </c>
      <c r="F79" s="25">
        <f si="21" t="shared"/>
        <v>-1.5417337178944002E-2</v>
      </c>
      <c r="G79" s="25">
        <f>+B79/E79-1</f>
        <v>-1.5743159203979951E-2</v>
      </c>
      <c r="H79">
        <v>14234.83</v>
      </c>
      <c r="I79">
        <v>14409.34</v>
      </c>
      <c r="J79" s="25">
        <f si="22" t="shared"/>
        <v>1.2259366638027958E-2</v>
      </c>
      <c r="K79">
        <f si="19" t="shared"/>
        <v>2</v>
      </c>
    </row>
    <row r="80" spans="1:11">
      <c r="A80" s="1">
        <v>42508</v>
      </c>
      <c r="B80">
        <v>31.41</v>
      </c>
      <c r="C80" s="25">
        <f si="13" t="shared"/>
        <v>-7.6989419878245036E-3</v>
      </c>
      <c r="D80" s="26">
        <f si="20" t="shared"/>
        <v>31.71174807451278</v>
      </c>
      <c r="E80">
        <v>31.71</v>
      </c>
      <c r="F80" s="25">
        <f si="21" t="shared"/>
        <v>-9.515340302394093E-3</v>
      </c>
      <c r="G80" s="25">
        <f>+B80/E80-1</f>
        <v>-9.4607379375591938E-3</v>
      </c>
      <c r="H80">
        <v>14409.34</v>
      </c>
      <c r="I80">
        <v>14208.5</v>
      </c>
      <c r="J80" s="25">
        <f si="22" t="shared"/>
        <v>-1.3938181762662261E-2</v>
      </c>
      <c r="K80">
        <f si="19" t="shared"/>
        <v>3</v>
      </c>
    </row>
    <row r="81" spans="1:11">
      <c r="A81" s="1">
        <v>42509</v>
      </c>
      <c r="B81">
        <v>31.24</v>
      </c>
      <c r="C81" s="25">
        <f si="13" t="shared"/>
        <v>-5.4122890799108703E-3</v>
      </c>
      <c r="D81" s="26">
        <f>+E80*(1+J81)</f>
        <v>31.388179821937573</v>
      </c>
      <c r="F81" s="25">
        <f>+B81/D81-1</f>
        <v>-4.7208797317392914E-3</v>
      </c>
      <c r="G81" s="25"/>
      <c r="H81">
        <v>14208.5</v>
      </c>
      <c r="I81">
        <v>14064.3</v>
      </c>
      <c r="J81" s="25">
        <f si="22" t="shared"/>
        <v>-1.0148854558890807E-2</v>
      </c>
      <c r="K81">
        <f si="19" t="shared"/>
        <v>4</v>
      </c>
    </row>
    <row r="82" spans="1:11">
      <c r="A82" s="1">
        <v>42510</v>
      </c>
      <c r="B82">
        <v>31.64</v>
      </c>
      <c r="C82" s="25">
        <f si="13" t="shared"/>
        <v>1.2804097311139628E-2</v>
      </c>
      <c r="E82">
        <v>31.67</v>
      </c>
      <c r="F82" s="25"/>
      <c r="G82" s="25">
        <f>+B82/E82-1</f>
        <v>-9.4726870855699197E-4</v>
      </c>
      <c r="H82">
        <v>14064.3</v>
      </c>
      <c r="I82">
        <v>14182.57</v>
      </c>
      <c r="J82" s="25">
        <f si="22" t="shared"/>
        <v>8.4092347290658509E-3</v>
      </c>
      <c r="K82">
        <f si="19" t="shared"/>
        <v>5</v>
      </c>
    </row>
    <row r="83" spans="1:11">
      <c r="A83" s="1">
        <v>42513</v>
      </c>
      <c r="B83">
        <v>31.57</v>
      </c>
      <c r="C83" s="25">
        <f si="13" t="shared"/>
        <v>-2.2123893805310324E-3</v>
      </c>
      <c r="D83" s="26">
        <f>+E82*(1+J83)</f>
        <v>31.703740972193337</v>
      </c>
      <c r="E83">
        <v>31.71</v>
      </c>
      <c r="F83" s="25">
        <f>+B83/D83-1</f>
        <v>-4.2184602855113162E-3</v>
      </c>
      <c r="G83" s="25">
        <f>+B83/E83-1</f>
        <v>-4.4150110375276164E-3</v>
      </c>
      <c r="H83">
        <v>14182.57</v>
      </c>
      <c r="I83">
        <v>14197.68</v>
      </c>
      <c r="J83" s="25">
        <f si="22" t="shared"/>
        <v>1.0653922385013281E-3</v>
      </c>
      <c r="K83">
        <f si="19" t="shared"/>
        <v>1</v>
      </c>
    </row>
    <row r="84" spans="1:11">
      <c r="A84" s="1">
        <v>42514</v>
      </c>
      <c r="B84">
        <v>32.18</v>
      </c>
      <c r="C84" s="25">
        <f si="13" t="shared"/>
        <v>1.9322141273360849E-2</v>
      </c>
      <c r="D84" s="26">
        <f>+E83*(1+J84)</f>
        <v>31.660975476274999</v>
      </c>
      <c r="E84">
        <v>31.66</v>
      </c>
      <c r="F84" s="25">
        <f>+B84/D84-1</f>
        <v>1.6393194332054994E-2</v>
      </c>
      <c r="G84" s="25">
        <f>+B84/E84-1</f>
        <v>1.6424510423246996E-2</v>
      </c>
      <c r="H84">
        <v>14197.68</v>
      </c>
      <c r="I84">
        <v>14175.73</v>
      </c>
      <c r="J84" s="25">
        <f si="22" t="shared"/>
        <v>-1.5460272382530338E-3</v>
      </c>
      <c r="K84">
        <f si="19" t="shared"/>
        <v>2</v>
      </c>
    </row>
    <row r="85" spans="1:11">
      <c r="A85" s="1">
        <v>42515</v>
      </c>
      <c r="B85">
        <v>32.770000000000003</v>
      </c>
      <c r="C85" s="25">
        <f si="13" t="shared"/>
        <v>1.8334369173399701E-2</v>
      </c>
      <c r="D85" s="26">
        <f>+E84*(1+J85)</f>
        <v>32.572274725887134</v>
      </c>
      <c r="F85" s="25">
        <f>+B85/D85-1</f>
        <v>6.0703551034377856E-3</v>
      </c>
      <c r="H85">
        <v>14175.73</v>
      </c>
      <c r="I85">
        <v>14584.2</v>
      </c>
      <c r="J85" s="25">
        <f si="22" t="shared"/>
        <v>2.8814741815765377E-2</v>
      </c>
      <c r="K85">
        <f si="19" t="shared"/>
        <v>3</v>
      </c>
    </row>
    <row r="86" spans="1:11">
      <c r="A86" s="1">
        <v>42516</v>
      </c>
      <c r="B86">
        <v>32.65</v>
      </c>
      <c r="C86" s="25">
        <f si="13" t="shared"/>
        <v>-3.6618858712238467E-3</v>
      </c>
      <c r="D86" s="26"/>
      <c r="E86">
        <v>32.549999999999997</v>
      </c>
      <c r="G86" s="25">
        <f>+B86/E86-1</f>
        <v>3.0721966205837781E-3</v>
      </c>
      <c r="H86">
        <v>14584.2</v>
      </c>
      <c r="I86">
        <v>14575.64</v>
      </c>
      <c r="J86" s="25">
        <f>+I86/H86-1</f>
        <v>-5.8693654777097759E-4</v>
      </c>
      <c r="K86">
        <f si="19" t="shared"/>
        <v>4</v>
      </c>
    </row>
    <row r="87" spans="1:11">
      <c r="A87" s="1">
        <v>42517</v>
      </c>
      <c r="B87">
        <v>32.840000000000003</v>
      </c>
      <c r="C87" s="25">
        <f si="13" t="shared"/>
        <v>5.8192955589588813E-3</v>
      </c>
      <c r="D87">
        <v>32.549999999999997</v>
      </c>
      <c r="E87">
        <v>32.9</v>
      </c>
      <c r="F87" s="25">
        <f>+B87/D87-1</f>
        <v>8.9093701996929564E-3</v>
      </c>
      <c r="G87" s="25">
        <f>+B87/E87-1</f>
        <v>-1.8237082066867583E-3</v>
      </c>
      <c r="H87">
        <v>14575.64</v>
      </c>
      <c r="I87">
        <v>14730.31</v>
      </c>
      <c r="J87" s="25">
        <f>+I87/H87-1</f>
        <v>1.0611540899747807E-2</v>
      </c>
      <c r="K87">
        <f si="19" t="shared"/>
        <v>5</v>
      </c>
    </row>
    <row r="88" spans="1:11">
      <c r="A88" s="1">
        <v>42520</v>
      </c>
      <c r="B88">
        <v>32.840000000000003</v>
      </c>
      <c r="C88" s="25">
        <f si="13" t="shared"/>
        <v>0</v>
      </c>
      <c r="D88" s="26">
        <f>+E87*(1+J88)</f>
        <v>32.98268379959417</v>
      </c>
      <c r="E88">
        <v>32.98268379959417</v>
      </c>
      <c r="F88" s="25">
        <f>+B88/D88-1</f>
        <v>-4.3260215105940247E-3</v>
      </c>
      <c r="H88">
        <v>14730.31</v>
      </c>
      <c r="I88">
        <v>14767.33</v>
      </c>
      <c r="J88" s="25">
        <f ref="J88:J95" si="23" t="shared">+I88/H88-1</f>
        <v>2.5131853979991625E-3</v>
      </c>
      <c r="K88">
        <f si="19" t="shared"/>
        <v>1</v>
      </c>
    </row>
    <row r="89" spans="1:11">
      <c r="A89" s="1">
        <v>42521</v>
      </c>
      <c r="B89">
        <v>33.65</v>
      </c>
      <c r="C89" s="25">
        <f si="13" t="shared"/>
        <v>2.4665042630937828E-2</v>
      </c>
      <c r="D89" s="26">
        <f>+E88*(1+J89)</f>
        <v>33.309443385780746</v>
      </c>
      <c r="E89">
        <v>33.340000000000003</v>
      </c>
      <c r="F89" s="25">
        <f>+B89/D89-1</f>
        <v>1.0224025969903572E-2</v>
      </c>
      <c r="G89" s="25">
        <f>+B89/E89-1</f>
        <v>9.2981403719254452E-3</v>
      </c>
      <c r="H89">
        <f>I89-146.3</f>
        <v>14767.33</v>
      </c>
      <c r="I89">
        <v>14913.63</v>
      </c>
      <c r="J89" s="25">
        <f si="23" t="shared"/>
        <v>9.9070041774647066E-3</v>
      </c>
      <c r="K89">
        <f si="19" t="shared"/>
        <v>2</v>
      </c>
    </row>
    <row r="90" spans="1:11">
      <c r="A90" s="1">
        <v>42522</v>
      </c>
      <c r="B90">
        <v>33.44</v>
      </c>
      <c r="C90" s="25">
        <f si="13" t="shared"/>
        <v>-6.2407132243684771E-3</v>
      </c>
      <c r="D90" s="26">
        <f>+E89*(1+J90)</f>
        <v>33.338278635047274</v>
      </c>
      <c r="E90">
        <v>33.35</v>
      </c>
      <c r="F90" s="25">
        <f>+B90/D90-1</f>
        <v>3.0511882771833143E-3</v>
      </c>
      <c r="G90" s="25">
        <f>+B90/E90-1</f>
        <v>2.6986506746624617E-3</v>
      </c>
      <c r="H90">
        <v>14913.63</v>
      </c>
      <c r="I90">
        <v>14912.86</v>
      </c>
      <c r="J90" s="25">
        <f si="23" t="shared"/>
        <v>-5.1630622457388142E-5</v>
      </c>
      <c r="K90">
        <f si="19" t="shared"/>
        <v>3</v>
      </c>
    </row>
    <row r="91" spans="1:11">
      <c r="A91" s="1">
        <v>42523</v>
      </c>
      <c r="B91">
        <v>33.729999999999997</v>
      </c>
      <c r="C91" s="25">
        <f si="13" t="shared"/>
        <v>8.6722488038277756E-3</v>
      </c>
      <c r="D91" s="26">
        <f>+E90*(1+J91)</f>
        <v>33.448532474656105</v>
      </c>
      <c r="F91" s="25">
        <f>+B91/D91-1</f>
        <v>8.4149439308633944E-3</v>
      </c>
      <c r="H91">
        <v>14912.86</v>
      </c>
      <c r="I91">
        <v>14956.92</v>
      </c>
      <c r="J91" s="25">
        <f si="23" t="shared"/>
        <v>2.9544969911874386E-3</v>
      </c>
      <c r="K91">
        <f si="19" t="shared"/>
        <v>4</v>
      </c>
    </row>
    <row r="92" spans="1:11">
      <c r="A92" s="1">
        <v>42524</v>
      </c>
      <c r="B92">
        <v>33.770000000000003</v>
      </c>
      <c r="C92" s="25">
        <f si="13" t="shared"/>
        <v>1.1858879335904238E-3</v>
      </c>
      <c r="E92">
        <v>33.590000000000003</v>
      </c>
      <c r="G92" s="25">
        <f ref="G92:G100" si="24" t="shared">+B92/E92-1</f>
        <v>5.3587377195594144E-3</v>
      </c>
      <c r="H92">
        <v>14956.92</v>
      </c>
      <c r="I92">
        <v>15006.26</v>
      </c>
      <c r="J92" s="25">
        <f si="23" t="shared"/>
        <v>3.2988075084976476E-3</v>
      </c>
      <c r="K92">
        <f si="19" t="shared"/>
        <v>5</v>
      </c>
    </row>
    <row r="93" spans="1:11">
      <c r="A93" s="1">
        <v>42527</v>
      </c>
      <c r="B93">
        <v>34.200000000000003</v>
      </c>
      <c r="C93" s="25">
        <f si="13" t="shared"/>
        <v>1.2733195143618481E-2</v>
      </c>
      <c r="D93" s="26">
        <f ref="D93:D134" si="25" t="shared">+E92*(1+J93)</f>
        <v>33.828658120011248</v>
      </c>
      <c r="E93">
        <v>33.83</v>
      </c>
      <c r="F93" s="25">
        <f ref="F93:F108" si="26" t="shared">+B93/D93-1</f>
        <v>1.0977138929701979E-2</v>
      </c>
      <c r="G93" s="25">
        <f si="24" t="shared"/>
        <v>1.0937038131835886E-2</v>
      </c>
      <c r="H93">
        <v>15006.26</v>
      </c>
      <c r="I93">
        <v>15112.88</v>
      </c>
      <c r="J93" s="25">
        <f si="23" t="shared"/>
        <v>7.1050348321299861E-3</v>
      </c>
      <c r="K93">
        <f si="19" t="shared"/>
        <v>1</v>
      </c>
    </row>
    <row r="94" spans="1:11">
      <c r="A94" s="1">
        <v>42528</v>
      </c>
      <c r="B94">
        <v>34.64</v>
      </c>
      <c r="C94" s="25">
        <f>B94/B93-1</f>
        <v>1.2865497076023358E-2</v>
      </c>
      <c r="D94" s="26">
        <f si="25" t="shared"/>
        <v>34.458992733350627</v>
      </c>
      <c r="E94">
        <v>34.49</v>
      </c>
      <c r="F94" s="25">
        <f si="26" t="shared"/>
        <v>5.25283104036256E-3</v>
      </c>
      <c r="G94" s="25">
        <f si="24" t="shared"/>
        <v>4.3490866917947901E-3</v>
      </c>
      <c r="H94">
        <v>15112.88</v>
      </c>
      <c r="I94">
        <v>15393.87</v>
      </c>
      <c r="J94" s="25">
        <f si="23" t="shared"/>
        <v>1.8592750025144156E-2</v>
      </c>
      <c r="K94">
        <f si="19" t="shared"/>
        <v>2</v>
      </c>
    </row>
    <row r="95" spans="1:11">
      <c r="A95" s="1">
        <v>42529</v>
      </c>
      <c r="B95">
        <v>34.74</v>
      </c>
      <c r="C95" s="25">
        <f>B95/B94-1</f>
        <v>2.8868360277136684E-3</v>
      </c>
      <c r="D95" s="26">
        <f si="25" t="shared"/>
        <v>34.528447018196204</v>
      </c>
      <c r="E95">
        <v>34.56</v>
      </c>
      <c r="F95" s="25">
        <f si="26" t="shared"/>
        <v>6.1269185287224914E-3</v>
      </c>
      <c r="G95" s="25">
        <f si="24" t="shared"/>
        <v>5.2083333333332593E-3</v>
      </c>
      <c r="H95">
        <v>15393.87</v>
      </c>
      <c r="I95">
        <v>15411.03</v>
      </c>
      <c r="J95" s="25">
        <f si="23" t="shared"/>
        <v>1.1147294345086323E-3</v>
      </c>
      <c r="K95">
        <f si="19" t="shared"/>
        <v>3</v>
      </c>
    </row>
    <row r="96" spans="1:11">
      <c r="A96" s="1">
        <v>42530</v>
      </c>
      <c r="B96">
        <v>34.54</v>
      </c>
      <c r="C96" s="25">
        <f ref="C96:C136" si="27" t="shared">B96/B95-1</f>
        <v>-5.7570523891767866E-3</v>
      </c>
      <c r="D96" s="26">
        <f si="25" t="shared"/>
        <v>34.56</v>
      </c>
      <c r="E96">
        <v>34.57</v>
      </c>
      <c r="F96" s="25">
        <f si="26" t="shared"/>
        <v>-5.7870370370383117E-4</v>
      </c>
      <c r="G96" s="25">
        <f si="24" t="shared"/>
        <v>-8.6780445472955936E-4</v>
      </c>
      <c r="H96">
        <v>15411.03</v>
      </c>
      <c r="I96">
        <v>15411.03</v>
      </c>
      <c r="J96" s="25">
        <f ref="J96:J103" si="28" t="shared">+I96/H96-1</f>
        <v>0</v>
      </c>
      <c r="K96">
        <f si="19" t="shared"/>
        <v>4</v>
      </c>
    </row>
    <row r="97" spans="1:11">
      <c r="A97" s="1">
        <v>42531</v>
      </c>
      <c r="B97">
        <v>33.61</v>
      </c>
      <c r="C97" s="25">
        <f si="27" t="shared"/>
        <v>-2.6925303995367633E-2</v>
      </c>
      <c r="D97" s="26">
        <f si="25" t="shared"/>
        <v>33.871804454342119</v>
      </c>
      <c r="E97">
        <v>33.880000000000003</v>
      </c>
      <c r="F97" s="25">
        <f si="26" t="shared"/>
        <v>-7.7292739067096328E-3</v>
      </c>
      <c r="G97" s="25">
        <f si="24" t="shared"/>
        <v>-7.9693034238489391E-3</v>
      </c>
      <c r="H97">
        <v>15411.03</v>
      </c>
      <c r="I97">
        <v>15099.78</v>
      </c>
      <c r="J97" s="25">
        <f si="28" t="shared"/>
        <v>-2.0196573493140968E-2</v>
      </c>
      <c r="K97">
        <f si="19" t="shared"/>
        <v>5</v>
      </c>
    </row>
    <row r="98" spans="1:11">
      <c r="A98" s="1">
        <v>42534</v>
      </c>
      <c r="B98">
        <v>32.9</v>
      </c>
      <c r="C98" s="25">
        <f si="27" t="shared"/>
        <v>-2.1124665278191013E-2</v>
      </c>
      <c r="D98" s="26">
        <f si="25" t="shared"/>
        <v>33.050174717777345</v>
      </c>
      <c r="E98">
        <v>33.07</v>
      </c>
      <c r="F98" s="25">
        <f si="26" t="shared"/>
        <v>-4.5438403596871346E-3</v>
      </c>
      <c r="G98" s="25">
        <f si="24" t="shared"/>
        <v>-5.1406108255216409E-3</v>
      </c>
      <c r="H98">
        <v>15099.78</v>
      </c>
      <c r="I98">
        <v>14729.94</v>
      </c>
      <c r="J98" s="25">
        <f si="28" t="shared"/>
        <v>-2.4493072084493916E-2</v>
      </c>
      <c r="K98">
        <f si="19" t="shared"/>
        <v>1</v>
      </c>
    </row>
    <row r="99" spans="1:11">
      <c r="A99" s="1">
        <v>42535</v>
      </c>
      <c r="B99">
        <v>32.99</v>
      </c>
      <c r="C99" s="25">
        <f si="27" t="shared"/>
        <v>2.7355623100304705E-3</v>
      </c>
      <c r="D99" s="26">
        <f si="25" t="shared"/>
        <v>32.935721333556003</v>
      </c>
      <c r="E99">
        <v>32.94</v>
      </c>
      <c r="F99" s="25">
        <f si="26" t="shared"/>
        <v>1.6480181470535094E-3</v>
      </c>
      <c r="G99" s="25">
        <f si="24" t="shared"/>
        <v>1.5179113539771638E-3</v>
      </c>
      <c r="H99">
        <v>14729.94</v>
      </c>
      <c r="I99">
        <v>14670.13</v>
      </c>
      <c r="J99" s="25">
        <f si="28" t="shared"/>
        <v>-4.060437449168286E-3</v>
      </c>
      <c r="K99">
        <f ref="K99:K121" si="29" t="shared">WEEKDAY(A99,2)</f>
        <v>2</v>
      </c>
    </row>
    <row r="100" spans="1:11">
      <c r="A100" s="1">
        <v>42536</v>
      </c>
      <c r="B100">
        <v>33.04</v>
      </c>
      <c r="C100" s="25">
        <f si="27" t="shared"/>
        <v>1.5156107911487027E-3</v>
      </c>
      <c r="D100" s="26">
        <f si="25" t="shared"/>
        <v>33.088599173967779</v>
      </c>
      <c r="E100">
        <v>33.1</v>
      </c>
      <c r="F100" s="25">
        <f si="26" t="shared"/>
        <v>-1.4687588831507892E-3</v>
      </c>
      <c r="G100" s="25">
        <f si="24" t="shared"/>
        <v>-1.8126888217523396E-3</v>
      </c>
      <c r="H100">
        <v>14670.13</v>
      </c>
      <c r="I100">
        <v>14736.31</v>
      </c>
      <c r="J100" s="25">
        <f si="28" t="shared"/>
        <v>4.5112074671458391E-3</v>
      </c>
      <c r="K100">
        <f si="29" t="shared"/>
        <v>3</v>
      </c>
    </row>
    <row r="101" spans="1:11">
      <c r="A101" s="1">
        <v>42537</v>
      </c>
      <c r="B101">
        <v>32.950000000000003</v>
      </c>
      <c r="C101" s="25">
        <f si="27" t="shared"/>
        <v>-2.7239709443097615E-3</v>
      </c>
      <c r="D101" s="26">
        <f si="25" t="shared"/>
        <v>32.387183494375456</v>
      </c>
      <c r="F101" s="25">
        <f si="26" t="shared"/>
        <v>1.7377753941533403E-2</v>
      </c>
      <c r="G101" s="25"/>
      <c r="H101">
        <v>14736.31</v>
      </c>
      <c r="I101">
        <v>14418.96</v>
      </c>
      <c r="J101" s="25">
        <f si="28" t="shared"/>
        <v>-2.1535241861768695E-2</v>
      </c>
      <c r="K101">
        <f si="29" t="shared"/>
        <v>4</v>
      </c>
    </row>
    <row r="102" spans="1:11">
      <c r="A102" s="1">
        <v>42538</v>
      </c>
      <c r="B102">
        <v>32.81</v>
      </c>
      <c r="C102" s="25">
        <f si="27" t="shared"/>
        <v>-4.2488619119879223E-3</v>
      </c>
      <c r="E102">
        <v>32.72</v>
      </c>
      <c r="H102">
        <v>14418.96</v>
      </c>
      <c r="I102">
        <v>14522.77</v>
      </c>
      <c r="J102" s="25">
        <f si="28" t="shared"/>
        <v>7.199548372420761E-3</v>
      </c>
      <c r="K102">
        <f si="29" t="shared"/>
        <v>5</v>
      </c>
    </row>
    <row r="103" spans="1:11">
      <c r="A103" s="1">
        <v>42541</v>
      </c>
      <c r="B103">
        <v>33.39</v>
      </c>
      <c r="C103" s="25">
        <f si="27" t="shared"/>
        <v>1.767753733617794E-2</v>
      </c>
      <c r="D103" s="26">
        <f si="25" t="shared"/>
        <v>33.242135928614168</v>
      </c>
      <c r="E103">
        <v>33.25</v>
      </c>
      <c r="F103" s="25">
        <f si="26" t="shared"/>
        <v>4.4480917743481285E-3</v>
      </c>
      <c r="G103" s="25">
        <f ref="G103:G135" si="30" t="shared">+B103/E103-1</f>
        <v>4.2105263157894424E-3</v>
      </c>
      <c r="H103">
        <f>I103-231.75</f>
        <v>14522.77</v>
      </c>
      <c r="I103">
        <v>14754.52</v>
      </c>
      <c r="J103" s="25">
        <f si="28" t="shared"/>
        <v>1.5957699529772995E-2</v>
      </c>
      <c r="K103">
        <f si="29" t="shared"/>
        <v>1</v>
      </c>
    </row>
    <row r="104" spans="1:11">
      <c r="A104" s="1">
        <v>42542</v>
      </c>
      <c r="B104">
        <v>33.479999999999997</v>
      </c>
      <c r="C104" s="25">
        <f si="27" t="shared"/>
        <v>2.6954177897573484E-3</v>
      </c>
      <c r="D104" s="26"/>
      <c r="E104">
        <v>33.369999999999997</v>
      </c>
      <c r="F104" s="25"/>
      <c r="G104" s="25">
        <f si="30" t="shared"/>
        <v>3.2963739886124888E-3</v>
      </c>
      <c r="H104">
        <v>14754.52</v>
      </c>
      <c r="I104">
        <v>14902.37</v>
      </c>
      <c r="J104" s="25">
        <f ref="J104:J113" si="31" t="shared">+I104/H104-1</f>
        <v>1.00206580763047E-2</v>
      </c>
      <c r="K104">
        <f si="29" t="shared"/>
        <v>2</v>
      </c>
    </row>
    <row r="105" spans="1:11">
      <c r="A105" s="1">
        <v>42543</v>
      </c>
      <c r="B105">
        <v>33.76</v>
      </c>
      <c r="C105" s="25">
        <f si="27" t="shared"/>
        <v>8.3632019115891243E-3</v>
      </c>
      <c r="D105" s="26">
        <f si="25" t="shared"/>
        <v>33.605187497022278</v>
      </c>
      <c r="E105">
        <v>33.78</v>
      </c>
      <c r="F105" s="25">
        <f si="26" t="shared"/>
        <v>4.606803726104447E-3</v>
      </c>
      <c r="G105" s="25">
        <f si="30" t="shared"/>
        <v>-5.9206631142694199E-4</v>
      </c>
      <c r="H105">
        <v>14902.37</v>
      </c>
      <c r="I105">
        <v>15007.4</v>
      </c>
      <c r="J105" s="25">
        <f si="31" t="shared"/>
        <v>7.0478722511921887E-3</v>
      </c>
      <c r="K105">
        <f si="29" t="shared"/>
        <v>3</v>
      </c>
    </row>
    <row r="106" spans="1:11">
      <c r="A106" s="1">
        <v>42544</v>
      </c>
      <c r="B106">
        <v>34.58</v>
      </c>
      <c r="C106" s="25">
        <f si="27" t="shared"/>
        <v>2.4289099526066282E-2</v>
      </c>
      <c r="D106" s="26">
        <f si="25" t="shared"/>
        <v>33.818062542479041</v>
      </c>
      <c r="E106">
        <v>33.83</v>
      </c>
      <c r="F106" s="25">
        <f si="26" t="shared"/>
        <v>2.2530488154484996E-2</v>
      </c>
      <c r="G106" s="25">
        <f si="30" t="shared"/>
        <v>2.2169671888855991E-2</v>
      </c>
      <c r="H106">
        <v>15007.4</v>
      </c>
      <c r="I106">
        <v>15024.31</v>
      </c>
      <c r="J106" s="25">
        <f si="31" t="shared"/>
        <v>1.1267774564547306E-3</v>
      </c>
      <c r="K106">
        <f si="29" t="shared"/>
        <v>4</v>
      </c>
    </row>
    <row r="107" spans="1:11">
      <c r="A107" s="1">
        <v>42545</v>
      </c>
      <c r="B107">
        <v>32.479999999999997</v>
      </c>
      <c r="C107" s="25">
        <f si="27" t="shared"/>
        <v>-6.0728744939271273E-2</v>
      </c>
      <c r="D107" s="26">
        <f si="25" t="shared"/>
        <v>32.870332234891322</v>
      </c>
      <c r="E107">
        <v>32.869999999999997</v>
      </c>
      <c r="F107" s="25">
        <f si="26" t="shared"/>
        <v>-1.1874909937082845E-2</v>
      </c>
      <c r="G107" s="25">
        <f si="30" t="shared"/>
        <v>-1.186492242166115E-2</v>
      </c>
      <c r="H107">
        <v>15024.31</v>
      </c>
      <c r="I107">
        <v>14598.11</v>
      </c>
      <c r="J107" s="25">
        <f si="31" t="shared"/>
        <v>-2.8367359299694916E-2</v>
      </c>
      <c r="K107">
        <f si="29" t="shared"/>
        <v>5</v>
      </c>
    </row>
    <row r="108" spans="1:11">
      <c r="A108" s="1">
        <v>42548</v>
      </c>
      <c r="B108">
        <v>32.380000000000003</v>
      </c>
      <c r="C108" s="25">
        <f si="27" t="shared"/>
        <v>-3.0788177339899914E-3</v>
      </c>
      <c r="D108" s="26">
        <f si="25" t="shared"/>
        <v>32.95243332184782</v>
      </c>
      <c r="E108">
        <v>32.950000000000003</v>
      </c>
      <c r="F108" s="25">
        <f si="26" t="shared"/>
        <v>-1.7371503835751256E-2</v>
      </c>
      <c r="G108" s="25">
        <f si="30" t="shared"/>
        <v>-1.7298937784521962E-2</v>
      </c>
      <c r="H108">
        <v>14598.11</v>
      </c>
      <c r="I108">
        <v>14634.72</v>
      </c>
      <c r="J108" s="25">
        <f si="31" t="shared"/>
        <v>2.5078588940621316E-3</v>
      </c>
      <c r="K108">
        <f si="29" t="shared"/>
        <v>1</v>
      </c>
    </row>
    <row r="109" spans="1:11">
      <c r="A109" s="1">
        <v>42549</v>
      </c>
      <c r="B109">
        <v>33.159999999999997</v>
      </c>
      <c r="C109" s="25">
        <f si="27" t="shared"/>
        <v>2.408894379246429E-2</v>
      </c>
      <c r="D109" s="26">
        <f si="25" t="shared"/>
        <v>32.865794084205234</v>
      </c>
      <c r="E109">
        <v>32.869999999999997</v>
      </c>
      <c r="F109" s="25">
        <f ref="F109:F117" si="32" t="shared">+B109/D109-1</f>
        <v>8.9517361132664952E-3</v>
      </c>
      <c r="G109" s="25">
        <f si="30" t="shared"/>
        <v>8.8226346212352258E-3</v>
      </c>
      <c r="H109">
        <v>14634.72</v>
      </c>
      <c r="I109">
        <v>14597.32</v>
      </c>
      <c r="J109" s="25">
        <f si="31" t="shared"/>
        <v>-2.5555664884603368E-3</v>
      </c>
      <c r="K109">
        <f si="29" t="shared"/>
        <v>2</v>
      </c>
    </row>
    <row r="110" spans="1:11">
      <c r="A110" s="1">
        <v>42550</v>
      </c>
      <c r="B110">
        <v>33.76</v>
      </c>
      <c r="C110" s="25">
        <f si="27" t="shared"/>
        <v>1.8094089264173663E-2</v>
      </c>
      <c r="D110" s="26">
        <f si="25" t="shared"/>
        <v>33.104005310563856</v>
      </c>
      <c r="E110">
        <v>33.35</v>
      </c>
      <c r="F110" s="25">
        <f si="32" t="shared"/>
        <v>1.9816172794861364E-2</v>
      </c>
      <c r="G110" s="25">
        <f si="30" t="shared"/>
        <v>1.229385307346309E-2</v>
      </c>
      <c r="H110">
        <v>14597.32</v>
      </c>
      <c r="I110">
        <v>14701.24</v>
      </c>
      <c r="J110" s="25">
        <f si="31" t="shared"/>
        <v>7.1191150156331151E-3</v>
      </c>
      <c r="K110">
        <f si="29" t="shared"/>
        <v>3</v>
      </c>
    </row>
    <row r="111" spans="1:11">
      <c r="A111" s="1">
        <v>42551</v>
      </c>
      <c r="B111">
        <v>34.22</v>
      </c>
      <c r="C111" s="25">
        <f si="27" t="shared"/>
        <v>1.3625592417061627E-2</v>
      </c>
      <c r="D111" s="26">
        <f si="25" t="shared"/>
        <v>33.976269246675791</v>
      </c>
      <c r="E111">
        <v>33.99</v>
      </c>
      <c r="F111" s="25">
        <f si="32" t="shared"/>
        <v>7.1735584491241511E-3</v>
      </c>
      <c r="G111" s="25">
        <f si="30" t="shared"/>
        <v>6.7666960870842452E-3</v>
      </c>
      <c r="H111">
        <v>14701.24</v>
      </c>
      <c r="I111">
        <v>14977.31</v>
      </c>
      <c r="J111" s="25">
        <f si="31" t="shared"/>
        <v>1.8778688056245496E-2</v>
      </c>
      <c r="K111">
        <f si="29" t="shared"/>
        <v>4</v>
      </c>
    </row>
    <row r="112" spans="1:11">
      <c r="A112" s="1">
        <v>42552</v>
      </c>
      <c r="B112">
        <v>34.479999999999997</v>
      </c>
      <c r="C112" s="25">
        <f si="27" t="shared"/>
        <v>7.5978959672704516E-3</v>
      </c>
      <c r="D112" s="26">
        <f si="25" t="shared"/>
        <v>33.99</v>
      </c>
      <c r="E112">
        <v>33.99</v>
      </c>
      <c r="F112" s="25">
        <f si="32" t="shared"/>
        <v>1.4416004707266783E-2</v>
      </c>
      <c r="G112" s="25">
        <f si="30" t="shared"/>
        <v>1.4416004707266783E-2</v>
      </c>
      <c r="H112">
        <v>14977.31</v>
      </c>
      <c r="I112">
        <v>14977.31</v>
      </c>
      <c r="J112" s="25">
        <f si="31" t="shared"/>
        <v>0</v>
      </c>
      <c r="K112">
        <f si="29" t="shared"/>
        <v>5</v>
      </c>
    </row>
    <row r="113" spans="1:11">
      <c r="A113" s="1">
        <v>42555</v>
      </c>
      <c r="B113">
        <v>34.479999999999997</v>
      </c>
      <c r="C113" s="25">
        <f si="27" t="shared"/>
        <v>0</v>
      </c>
      <c r="D113" s="26">
        <f>+E112*(1+J113)</f>
        <v>34.402355957111126</v>
      </c>
      <c r="E113" s="27">
        <v>34.402355957111126</v>
      </c>
      <c r="F113" s="25">
        <f si="32" t="shared"/>
        <v>2.2569396987133228E-3</v>
      </c>
      <c r="G113" s="25">
        <f si="30" t="shared"/>
        <v>2.2569396987133228E-3</v>
      </c>
      <c r="H113">
        <v>14977.31</v>
      </c>
      <c r="I113">
        <v>15159.01</v>
      </c>
      <c r="J113" s="25">
        <f si="31" t="shared"/>
        <v>1.2131684528129627E-2</v>
      </c>
      <c r="K113">
        <f si="29" t="shared"/>
        <v>1</v>
      </c>
    </row>
    <row r="114" spans="1:11">
      <c r="A114" s="1">
        <v>42556</v>
      </c>
      <c r="B114">
        <v>33.700000000000003</v>
      </c>
      <c r="C114" s="25">
        <f si="27" t="shared"/>
        <v>-2.2621809744779453E-2</v>
      </c>
      <c r="D114" s="26">
        <f>+E113*(1+J114)</f>
        <v>33.834498458000809</v>
      </c>
      <c r="E114">
        <v>33.89</v>
      </c>
      <c r="F114" s="25">
        <f si="32" t="shared"/>
        <v>-3.9751869875582768E-3</v>
      </c>
      <c r="G114" s="25">
        <f si="30" t="shared"/>
        <v>-5.606373561522493E-3</v>
      </c>
      <c r="H114">
        <v>15159.01</v>
      </c>
      <c r="I114">
        <v>14908.79</v>
      </c>
      <c r="J114" s="25">
        <f>+I114/H114-1</f>
        <v>-1.6506354966452252E-2</v>
      </c>
      <c r="K114">
        <f si="29" t="shared"/>
        <v>2</v>
      </c>
    </row>
    <row r="115" spans="1:11">
      <c r="A115" s="1">
        <v>42557</v>
      </c>
      <c r="B115">
        <v>33.619999999999997</v>
      </c>
      <c r="C115" s="25">
        <f si="27" t="shared"/>
        <v>-2.3738872403562539E-3</v>
      </c>
      <c r="D115" s="26">
        <f si="25" t="shared"/>
        <v>33.360695710382934</v>
      </c>
      <c r="E115">
        <v>33.36</v>
      </c>
      <c r="F115" s="25">
        <f si="32" t="shared"/>
        <v>7.7727482624518895E-3</v>
      </c>
      <c r="G115" s="25">
        <f si="30" t="shared"/>
        <v>7.7937649880095439E-3</v>
      </c>
      <c r="H115">
        <v>14908.79</v>
      </c>
      <c r="I115">
        <v>14675.94</v>
      </c>
      <c r="J115" s="25">
        <f>+I115/H115-1</f>
        <v>-1.5618303027945313E-2</v>
      </c>
      <c r="K115">
        <f si="29" t="shared"/>
        <v>3</v>
      </c>
    </row>
    <row r="116" spans="1:11">
      <c r="A116" s="1">
        <v>42558</v>
      </c>
      <c r="B116">
        <v>33.46</v>
      </c>
      <c r="C116" s="25">
        <f si="27" t="shared"/>
        <v>-4.7590719809635917E-3</v>
      </c>
      <c r="D116" s="26">
        <f si="25" t="shared"/>
        <v>33.762112845923326</v>
      </c>
      <c r="E116">
        <v>33.78</v>
      </c>
      <c r="F116" s="25">
        <f si="32" t="shared"/>
        <v>-8.9482802010065754E-3</v>
      </c>
      <c r="G116" s="25">
        <f si="30" t="shared"/>
        <v>-9.4730609828300727E-3</v>
      </c>
      <c r="H116">
        <v>14675.94</v>
      </c>
      <c r="I116">
        <v>14852.84</v>
      </c>
      <c r="J116" s="25">
        <f>+I116/H116-1</f>
        <v>1.2053742383792754E-2</v>
      </c>
      <c r="K116">
        <f si="29" t="shared"/>
        <v>4</v>
      </c>
    </row>
    <row r="117" spans="1:11">
      <c r="A117" s="1">
        <v>42559</v>
      </c>
      <c r="B117">
        <v>34.18</v>
      </c>
      <c r="C117" s="25">
        <f si="27" t="shared"/>
        <v>2.1518230723251541E-2</v>
      </c>
      <c r="D117" s="26">
        <f si="25" t="shared"/>
        <v>33.537490055773844</v>
      </c>
      <c r="E117">
        <v>33.54</v>
      </c>
      <c r="F117" s="25">
        <f si="32" t="shared"/>
        <v>1.915796152776017E-2</v>
      </c>
      <c r="G117" s="25">
        <f si="30" t="shared"/>
        <v>1.9081693500298202E-2</v>
      </c>
      <c r="H117">
        <v>14852.84</v>
      </c>
      <c r="I117">
        <v>14746.21</v>
      </c>
      <c r="J117" s="25">
        <f>+I117/H117-1</f>
        <v>-7.1790984081159248E-3</v>
      </c>
      <c r="K117">
        <f si="29" t="shared"/>
        <v>5</v>
      </c>
    </row>
    <row r="118" spans="1:11">
      <c r="A118" s="1">
        <v>42562</v>
      </c>
      <c r="B118">
        <v>34.44</v>
      </c>
      <c r="C118" s="25">
        <f si="27" t="shared"/>
        <v>7.6067875950847075E-3</v>
      </c>
      <c r="D118" s="26">
        <f si="25" t="shared"/>
        <v>34.142965372119349</v>
      </c>
      <c r="F118" s="25">
        <f ref="F118:F135" si="33" t="shared">+B118/D118-1</f>
        <v>8.6997313983512292E-3</v>
      </c>
      <c r="G118" s="25"/>
      <c r="H118">
        <v>14746.21</v>
      </c>
      <c r="I118">
        <v>15011.31</v>
      </c>
      <c r="J118" s="25">
        <f ref="J118:J153" si="34" t="shared">+I118/H118-1</f>
        <v>1.7977500659491552E-2</v>
      </c>
      <c r="K118">
        <f si="29" t="shared"/>
        <v>1</v>
      </c>
    </row>
    <row r="119" spans="1:11">
      <c r="A119" s="1">
        <v>42563</v>
      </c>
      <c r="B119">
        <v>35.14</v>
      </c>
      <c r="C119" s="25">
        <f si="27" t="shared"/>
        <v>2.0325203252032686E-2</v>
      </c>
      <c r="D119" s="26"/>
      <c r="E119">
        <v>34.72</v>
      </c>
      <c r="G119" s="25">
        <f si="30" t="shared"/>
        <v>1.2096774193548487E-2</v>
      </c>
      <c r="H119">
        <v>15011.31</v>
      </c>
      <c r="I119">
        <v>15258.78</v>
      </c>
      <c r="J119" s="25">
        <f si="34" t="shared"/>
        <v>1.6485569880310358E-2</v>
      </c>
      <c r="K119">
        <f si="29" t="shared"/>
        <v>2</v>
      </c>
    </row>
    <row r="120" spans="1:11">
      <c r="A120" s="1">
        <v>42564</v>
      </c>
      <c r="B120">
        <v>34.99</v>
      </c>
      <c r="C120" s="25">
        <f si="27" t="shared"/>
        <v>-4.268639726807022E-3</v>
      </c>
      <c r="D120" s="26">
        <f si="25" t="shared"/>
        <v>34.943331616289115</v>
      </c>
      <c r="E120">
        <v>34.94</v>
      </c>
      <c r="F120" s="25">
        <f si="33" t="shared"/>
        <v>1.3355447678358168E-3</v>
      </c>
      <c r="G120" s="25">
        <f si="30" t="shared"/>
        <v>1.4310246136235438E-3</v>
      </c>
      <c r="H120">
        <v>15258.78</v>
      </c>
      <c r="I120">
        <v>15356.93</v>
      </c>
      <c r="J120" s="25">
        <f si="34" t="shared"/>
        <v>6.4323622203086295E-3</v>
      </c>
      <c r="K120">
        <f si="29" t="shared"/>
        <v>3</v>
      </c>
    </row>
    <row r="121" spans="1:11">
      <c r="A121" s="1">
        <v>42565</v>
      </c>
      <c r="B121">
        <v>35.56</v>
      </c>
      <c r="C121" s="25">
        <f si="27" t="shared"/>
        <v>1.629036867676481E-2</v>
      </c>
      <c r="D121" s="26">
        <f si="25" t="shared"/>
        <v>35.32573644602143</v>
      </c>
      <c r="E121">
        <v>35.32</v>
      </c>
      <c r="F121" s="25">
        <f si="33" t="shared"/>
        <v>6.6315264038878663E-3</v>
      </c>
      <c r="G121" s="25">
        <f si="30" t="shared"/>
        <v>6.7950169875425903E-3</v>
      </c>
      <c r="H121">
        <v>15356.93</v>
      </c>
      <c r="I121">
        <v>15526.47</v>
      </c>
      <c r="J121" s="25">
        <f si="34" t="shared"/>
        <v>1.1039966972565374E-2</v>
      </c>
      <c r="K121">
        <f si="29" t="shared"/>
        <v>4</v>
      </c>
    </row>
    <row r="122" spans="1:11">
      <c r="A122" s="1">
        <v>42566</v>
      </c>
      <c r="B122">
        <v>35.46</v>
      </c>
      <c r="C122" s="25">
        <f si="27" t="shared"/>
        <v>-2.8121484814398467E-3</v>
      </c>
      <c r="D122" s="26">
        <f si="25" t="shared"/>
        <v>35.456762470799866</v>
      </c>
      <c r="E122">
        <v>35.46</v>
      </c>
      <c r="F122" s="25">
        <f si="33" t="shared"/>
        <v>9.1309216480262023E-5</v>
      </c>
      <c r="G122" s="25">
        <f si="30" t="shared"/>
        <v>0</v>
      </c>
      <c r="H122">
        <v>15526.47</v>
      </c>
      <c r="I122">
        <v>15586.59</v>
      </c>
      <c r="J122" s="25">
        <f si="34" t="shared"/>
        <v>3.8720971347641076E-3</v>
      </c>
      <c r="K122">
        <f ref="K122:K127" si="35" t="shared">WEEKDAY(A122,2)</f>
        <v>5</v>
      </c>
    </row>
    <row r="123" spans="1:11">
      <c r="A123" s="1">
        <v>42569</v>
      </c>
      <c r="B123">
        <v>35.75</v>
      </c>
      <c r="C123" s="25">
        <f si="27" t="shared"/>
        <v>8.1782289904117622E-3</v>
      </c>
      <c r="D123" s="26">
        <f si="25" t="shared"/>
        <v>35.5886075915258</v>
      </c>
      <c r="F123" s="25">
        <f si="33" t="shared"/>
        <v>4.5349458547692123E-3</v>
      </c>
      <c r="H123">
        <v>15586.59</v>
      </c>
      <c r="I123">
        <v>15643.12</v>
      </c>
      <c r="J123" s="25">
        <f si="34" t="shared"/>
        <v>3.6268356324251627E-3</v>
      </c>
      <c r="K123">
        <f>WEEKDAY(A123,2)</f>
        <v>1</v>
      </c>
    </row>
    <row r="124" spans="1:11">
      <c r="A124" s="1">
        <v>42570</v>
      </c>
      <c r="B124">
        <v>35.08</v>
      </c>
      <c r="C124" s="25">
        <f si="27" t="shared"/>
        <v>-1.8741258741258759E-2</v>
      </c>
      <c r="D124" s="26"/>
      <c r="E124">
        <v>35.229999999999997</v>
      </c>
      <c r="G124" s="25">
        <f si="30" t="shared"/>
        <v>-4.257734885041109E-3</v>
      </c>
      <c r="H124">
        <v>15643.12</v>
      </c>
      <c r="I124">
        <v>15487</v>
      </c>
      <c r="J124" s="25">
        <f si="34" t="shared"/>
        <v>-9.9801062703603893E-3</v>
      </c>
      <c r="K124">
        <f si="35" t="shared"/>
        <v>2</v>
      </c>
    </row>
    <row r="125" spans="1:11">
      <c r="A125" s="1">
        <v>42571</v>
      </c>
      <c r="B125">
        <v>35.5</v>
      </c>
      <c r="C125" s="25">
        <f si="27" t="shared"/>
        <v>1.1972633979475455E-2</v>
      </c>
      <c r="D125" s="26">
        <f si="25" t="shared"/>
        <v>35.410074049202549</v>
      </c>
      <c r="E125">
        <v>35.409999999999997</v>
      </c>
      <c r="F125" s="25">
        <f si="33" t="shared"/>
        <v>2.539558394385022E-3</v>
      </c>
      <c r="G125" s="25">
        <f si="30" t="shared"/>
        <v>2.5416548997458932E-3</v>
      </c>
      <c r="H125">
        <v>15487</v>
      </c>
      <c r="I125">
        <v>15566.16</v>
      </c>
      <c r="J125" s="25">
        <f si="34" t="shared"/>
        <v>5.1113837412022356E-3</v>
      </c>
      <c r="K125">
        <f si="35" t="shared"/>
        <v>3</v>
      </c>
    </row>
    <row r="126" spans="1:11">
      <c r="A126" s="1">
        <v>42572</v>
      </c>
      <c r="B126">
        <v>35.47</v>
      </c>
      <c r="C126" s="25">
        <f si="27" t="shared"/>
        <v>-8.4507042253523235E-4</v>
      </c>
      <c r="D126" s="26">
        <f si="25" t="shared"/>
        <v>35.64917314225216</v>
      </c>
      <c r="F126" s="25">
        <f si="33" t="shared"/>
        <v>-5.0260111654539807E-3</v>
      </c>
      <c r="G126" s="25"/>
      <c r="H126">
        <v>15566.16</v>
      </c>
      <c r="I126">
        <v>15671.3</v>
      </c>
      <c r="J126" s="25">
        <f si="34" t="shared"/>
        <v>6.7543954321425126E-3</v>
      </c>
      <c r="K126">
        <f si="35" t="shared"/>
        <v>4</v>
      </c>
    </row>
    <row r="127" spans="1:11">
      <c r="A127" s="1">
        <v>42573</v>
      </c>
      <c r="B127">
        <v>35.659999999999997</v>
      </c>
      <c r="C127" s="25">
        <f si="27" t="shared"/>
        <v>5.3566394135888817E-3</v>
      </c>
      <c r="D127" s="26"/>
      <c r="E127">
        <v>35.51</v>
      </c>
      <c r="G127" s="25">
        <f si="30" t="shared"/>
        <v>4.22416220782873E-3</v>
      </c>
      <c r="H127">
        <v>15671.3</v>
      </c>
      <c r="I127">
        <v>15611.39</v>
      </c>
      <c r="J127" s="25">
        <f si="34" t="shared"/>
        <v>-3.8229119473176532E-3</v>
      </c>
      <c r="K127">
        <f si="35" t="shared"/>
        <v>5</v>
      </c>
    </row>
    <row r="128" spans="1:11">
      <c r="A128" s="1">
        <v>42576</v>
      </c>
      <c r="B128">
        <v>35.369999999999997</v>
      </c>
      <c r="C128" s="25">
        <f si="27" t="shared"/>
        <v>-8.1323611890072867E-3</v>
      </c>
      <c r="D128" s="26">
        <f si="25" t="shared"/>
        <v>35.560951516809205</v>
      </c>
      <c r="E128">
        <v>35.56</v>
      </c>
      <c r="F128" s="25">
        <f si="33" t="shared"/>
        <v>-5.3696964975458172E-3</v>
      </c>
      <c r="G128" s="25">
        <f si="30" t="shared"/>
        <v>-5.3430821147357754E-3</v>
      </c>
      <c r="H128">
        <v>15611.39</v>
      </c>
      <c r="I128">
        <v>15633.79</v>
      </c>
      <c r="J128" s="25">
        <f si="34" t="shared"/>
        <v>1.4348498115799302E-3</v>
      </c>
      <c r="K128">
        <f ref="K128:K133" si="36" t="shared">WEEKDAY(A128,2)</f>
        <v>1</v>
      </c>
    </row>
    <row r="129" spans="1:11">
      <c r="A129" s="1">
        <v>42577</v>
      </c>
      <c r="B129">
        <v>35.79</v>
      </c>
      <c r="C129" s="25">
        <f si="27" t="shared"/>
        <v>1.187446988973706E-2</v>
      </c>
      <c r="D129" s="26">
        <f si="25" t="shared"/>
        <v>35.612201161714466</v>
      </c>
      <c r="E129">
        <v>35.61</v>
      </c>
      <c r="F129" s="25">
        <f si="33" t="shared"/>
        <v>4.992638266816174E-3</v>
      </c>
      <c r="G129" s="25">
        <f si="30" t="shared"/>
        <v>5.0547598989048037E-3</v>
      </c>
      <c r="H129">
        <v>15633.79</v>
      </c>
      <c r="I129">
        <v>15656.74</v>
      </c>
      <c r="J129" s="25">
        <f si="34" t="shared"/>
        <v>1.4679741764471732E-3</v>
      </c>
      <c r="K129">
        <f si="36" t="shared"/>
        <v>2</v>
      </c>
    </row>
    <row r="130" spans="1:11">
      <c r="A130" s="1">
        <v>42578</v>
      </c>
      <c r="B130">
        <v>35.65</v>
      </c>
      <c r="C130" s="25">
        <f si="27" t="shared"/>
        <v>-3.9117071807768244E-3</v>
      </c>
      <c r="D130" s="26">
        <f si="25" t="shared"/>
        <v>35.783106093605696</v>
      </c>
      <c r="E130">
        <v>35.78</v>
      </c>
      <c r="F130" s="25">
        <f si="33" t="shared"/>
        <v>-3.7198026704976517E-3</v>
      </c>
      <c r="G130" s="25">
        <f si="30" t="shared"/>
        <v>-3.6333147009502964E-3</v>
      </c>
      <c r="H130">
        <v>15656.74</v>
      </c>
      <c r="I130">
        <v>15732.85</v>
      </c>
      <c r="J130" s="25">
        <f si="34" t="shared"/>
        <v>4.8611652234118452E-3</v>
      </c>
      <c r="K130">
        <f si="36" t="shared"/>
        <v>3</v>
      </c>
    </row>
    <row r="131" spans="1:11">
      <c r="A131" s="1">
        <v>42579</v>
      </c>
      <c r="B131">
        <v>35.46</v>
      </c>
      <c r="C131" s="25">
        <f si="27" t="shared"/>
        <v>-5.3295932678820712E-3</v>
      </c>
      <c r="D131" s="26">
        <f si="25" t="shared"/>
        <v>35.666720981894578</v>
      </c>
      <c r="E131">
        <v>35.67</v>
      </c>
      <c r="F131" s="25">
        <f si="33" t="shared"/>
        <v>-5.7959065538857324E-3</v>
      </c>
      <c r="G131" s="25">
        <f si="30" t="shared"/>
        <v>-5.887300252312877E-3</v>
      </c>
      <c r="H131">
        <v>15732.85</v>
      </c>
      <c r="I131">
        <v>15683.04</v>
      </c>
      <c r="J131" s="25">
        <f si="34" t="shared"/>
        <v>-3.1659870907050358E-3</v>
      </c>
      <c r="K131">
        <f si="36" t="shared"/>
        <v>4</v>
      </c>
    </row>
    <row r="132" spans="1:11">
      <c r="A132" s="1">
        <v>42580</v>
      </c>
      <c r="B132">
        <v>35.43</v>
      </c>
      <c r="C132" s="25">
        <f si="27" t="shared"/>
        <v>-8.460236886632666E-4</v>
      </c>
      <c r="D132" s="26">
        <f si="25" t="shared"/>
        <v>35.117244915526584</v>
      </c>
      <c r="E132">
        <v>35.11</v>
      </c>
      <c r="F132" s="25">
        <f si="33" t="shared"/>
        <v>8.9060256641926294E-3</v>
      </c>
      <c r="G132" s="25">
        <f si="30" t="shared"/>
        <v>9.1142124750782649E-3</v>
      </c>
      <c r="H132">
        <v>15683.04</v>
      </c>
      <c r="I132">
        <v>15440.01</v>
      </c>
      <c r="J132" s="25">
        <f si="34" t="shared"/>
        <v>-1.5496357848988507E-2</v>
      </c>
      <c r="K132">
        <f si="36" t="shared"/>
        <v>5</v>
      </c>
    </row>
    <row r="133" spans="1:11">
      <c r="A133" s="1">
        <v>42583</v>
      </c>
      <c r="B133">
        <v>35.31</v>
      </c>
      <c r="C133" s="25">
        <f si="27" t="shared"/>
        <v>-3.3869602032174928E-3</v>
      </c>
      <c r="D133" s="26">
        <f si="25" t="shared"/>
        <v>35.629213802322667</v>
      </c>
      <c r="E133">
        <v>35.630000000000003</v>
      </c>
      <c r="F133" s="25">
        <f si="33" t="shared"/>
        <v>-8.9593277048918285E-3</v>
      </c>
      <c r="G133" s="25">
        <f si="30" t="shared"/>
        <v>-8.9811956216671041E-3</v>
      </c>
      <c r="H133">
        <v>15440.01</v>
      </c>
      <c r="I133">
        <v>15668.34</v>
      </c>
      <c r="J133" s="25">
        <f si="34" t="shared"/>
        <v>1.4788202857381583E-2</v>
      </c>
      <c r="K133">
        <f si="36" t="shared"/>
        <v>1</v>
      </c>
    </row>
    <row r="134" spans="1:11">
      <c r="A134" s="1">
        <v>42584</v>
      </c>
      <c r="B134">
        <v>35.200000000000003</v>
      </c>
      <c r="C134" s="25">
        <f si="27" t="shared"/>
        <v>-3.1152647975077885E-3</v>
      </c>
      <c r="D134" s="26">
        <f si="25" t="shared"/>
        <v>35.626543501098396</v>
      </c>
      <c r="E134">
        <v>35.630000000000003</v>
      </c>
      <c r="F134" s="25">
        <f si="33" t="shared"/>
        <v>-1.1972632177613352E-2</v>
      </c>
      <c r="G134" s="25">
        <f si="30" t="shared"/>
        <v>-1.2068481616615223E-2</v>
      </c>
      <c r="H134">
        <v>15668.34</v>
      </c>
      <c r="I134">
        <v>15666.82</v>
      </c>
      <c r="J134" s="25">
        <f si="34" t="shared"/>
        <v>-9.7010915004469567E-5</v>
      </c>
      <c r="K134">
        <f ref="K134:K139" si="37" t="shared">WEEKDAY(A134,2)</f>
        <v>2</v>
      </c>
    </row>
    <row r="135" spans="1:11">
      <c r="A135" s="1">
        <v>42585</v>
      </c>
      <c r="B135">
        <v>35.32</v>
      </c>
      <c r="C135" s="25">
        <f si="27" t="shared"/>
        <v>3.4090909090909172E-3</v>
      </c>
      <c r="D135" s="26">
        <f ref="D135:D152" si="38" t="shared">+E134*(1+J135)</f>
        <v>35.019209226888421</v>
      </c>
      <c r="E135">
        <v>35.020000000000003</v>
      </c>
      <c r="F135" s="25">
        <f si="33" t="shared"/>
        <v>8.5893079755960944E-3</v>
      </c>
      <c r="G135" s="25">
        <f si="30" t="shared"/>
        <v>8.5665334094802148E-3</v>
      </c>
      <c r="H135">
        <v>15666.82</v>
      </c>
      <c r="I135">
        <v>15398.25</v>
      </c>
      <c r="J135" s="25">
        <f si="34" t="shared"/>
        <v>-1.7142598178826352E-2</v>
      </c>
      <c r="K135">
        <f si="37" t="shared"/>
        <v>3</v>
      </c>
    </row>
    <row r="136" spans="1:11">
      <c r="A136" s="1">
        <v>42586</v>
      </c>
      <c r="B136">
        <v>35.4</v>
      </c>
      <c r="C136" s="25">
        <f si="27" t="shared"/>
        <v>2.2650056625141968E-3</v>
      </c>
      <c r="D136" s="26">
        <f si="38" t="shared"/>
        <v>35.122433770071282</v>
      </c>
      <c r="E136" s="26">
        <v>35.122433770071282</v>
      </c>
      <c r="F136" s="25">
        <f>+B136/D136-1</f>
        <v>7.9028188008212208E-3</v>
      </c>
      <c r="G136" s="25">
        <f>+B136/E136-1</f>
        <v>7.9028188008212208E-3</v>
      </c>
      <c r="H136">
        <v>15398.25</v>
      </c>
      <c r="I136">
        <v>15443.29</v>
      </c>
      <c r="J136" s="25">
        <f si="34" t="shared"/>
        <v>2.925007711915395E-3</v>
      </c>
      <c r="K136">
        <f si="37" t="shared"/>
        <v>4</v>
      </c>
    </row>
    <row r="137" spans="1:11">
      <c r="A137" s="1">
        <v>42587</v>
      </c>
      <c r="B137">
        <v>35.94</v>
      </c>
      <c r="C137" s="25">
        <f ref="C137:C168" si="39" t="shared">B137/B136-1</f>
        <v>1.5254237288135464E-2</v>
      </c>
      <c r="D137" s="26">
        <f si="38" t="shared"/>
        <v>35.623413141103704</v>
      </c>
      <c r="E137">
        <v>35.619999999999997</v>
      </c>
      <c r="F137" s="25">
        <f>+B137/D137-1</f>
        <v>8.887044530020205E-3</v>
      </c>
      <c r="G137" s="25">
        <f>+B137/E137-1</f>
        <v>8.9837170129141164E-3</v>
      </c>
      <c r="H137">
        <v>15443.29</v>
      </c>
      <c r="I137">
        <v>15663.57</v>
      </c>
      <c r="J137" s="25">
        <f si="34" t="shared"/>
        <v>1.426380000634575E-2</v>
      </c>
      <c r="K137">
        <f si="37" t="shared"/>
        <v>5</v>
      </c>
    </row>
    <row r="138" spans="1:11">
      <c r="A138" s="1">
        <v>42590</v>
      </c>
      <c r="B138">
        <v>36.14</v>
      </c>
      <c r="C138" s="25">
        <f si="39" t="shared"/>
        <v>5.5648302726767351E-3</v>
      </c>
      <c r="D138" s="26">
        <f si="38" t="shared"/>
        <v>36.181489762550932</v>
      </c>
      <c r="E138">
        <v>36.22</v>
      </c>
      <c r="F138" s="25">
        <f>+B138/D138-1</f>
        <v>-1.146712388661042E-3</v>
      </c>
      <c r="G138" s="25">
        <f>+B138/E138-1</f>
        <v>-2.2087244616233459E-3</v>
      </c>
      <c r="H138">
        <v>15663.57</v>
      </c>
      <c r="I138">
        <v>15910.48</v>
      </c>
      <c r="J138" s="25">
        <f si="34" t="shared"/>
        <v>1.5763328538768606E-2</v>
      </c>
      <c r="K138">
        <f si="37" t="shared"/>
        <v>1</v>
      </c>
    </row>
    <row r="139" spans="1:11">
      <c r="A139" s="1">
        <v>42591</v>
      </c>
      <c r="B139">
        <v>36.479999999999997</v>
      </c>
      <c r="C139" s="25">
        <f si="39" t="shared"/>
        <v>9.4078583287215967E-3</v>
      </c>
      <c r="D139" s="26">
        <f si="38" t="shared"/>
        <v>36.348097920364438</v>
      </c>
      <c r="E139">
        <v>36.31</v>
      </c>
      <c r="F139" s="25">
        <f>+B139/D139-1</f>
        <v>3.6288578270187166E-3</v>
      </c>
      <c r="G139" s="25">
        <f>+B139/E139-1</f>
        <v>4.6819058110711964E-3</v>
      </c>
      <c r="H139">
        <v>15910.48</v>
      </c>
      <c r="I139">
        <v>15966.75</v>
      </c>
      <c r="J139" s="25">
        <f si="34" t="shared"/>
        <v>3.5366626274002666E-3</v>
      </c>
      <c r="K139">
        <f si="37" t="shared"/>
        <v>2</v>
      </c>
    </row>
    <row r="140" spans="1:11">
      <c r="A140" s="1">
        <v>42592</v>
      </c>
      <c r="B140">
        <v>36.270000000000003</v>
      </c>
      <c r="C140" s="25">
        <f si="39" t="shared"/>
        <v>-5.7565789473682516E-3</v>
      </c>
      <c r="D140" s="26">
        <f si="38" t="shared"/>
        <v>36.322644000814194</v>
      </c>
      <c r="F140" s="25">
        <f>+B140/D140-1</f>
        <v>-1.449343853190066E-3</v>
      </c>
      <c r="H140">
        <v>15966.75</v>
      </c>
      <c r="I140">
        <v>15972.31</v>
      </c>
      <c r="J140" s="25">
        <f si="34" t="shared"/>
        <v>3.4822365227737961E-4</v>
      </c>
      <c r="K140">
        <f ref="K140" si="40" t="shared">WEEKDAY(A140,2)</f>
        <v>3</v>
      </c>
    </row>
    <row r="141" spans="1:11">
      <c r="A141" s="1">
        <v>42593</v>
      </c>
      <c r="B141">
        <v>37.04</v>
      </c>
      <c r="C141" s="25">
        <f si="39" t="shared"/>
        <v>2.1229666390956581E-2</v>
      </c>
      <c r="E141">
        <v>36.65</v>
      </c>
      <c r="G141" s="25">
        <f ref="G141:G156" si="41" t="shared">+B141/E141-1</f>
        <v>1.0641200545702612E-2</v>
      </c>
      <c r="H141">
        <v>15972.31</v>
      </c>
      <c r="I141">
        <v>16117.99</v>
      </c>
      <c r="J141" s="25">
        <f si="34" t="shared"/>
        <v>9.1207846579486329E-3</v>
      </c>
      <c r="K141">
        <f ref="K141" si="42" t="shared">WEEKDAY(A141,2)</f>
        <v>4</v>
      </c>
    </row>
    <row r="142" spans="1:11">
      <c r="A142" s="1">
        <v>42594</v>
      </c>
      <c r="B142">
        <v>37.119999999999997</v>
      </c>
      <c r="C142" s="25">
        <f si="39" t="shared"/>
        <v>2.1598272138227959E-3</v>
      </c>
      <c r="D142" s="26">
        <f si="38" t="shared"/>
        <v>37.123212323620997</v>
      </c>
      <c r="E142">
        <v>37.119999999999997</v>
      </c>
      <c r="F142" s="25">
        <f ref="F142:F147" si="43" t="shared">+B142/D142-1</f>
        <v>-8.6531402320400019E-5</v>
      </c>
      <c r="G142" s="25">
        <f si="41" t="shared"/>
        <v>0</v>
      </c>
      <c r="H142">
        <v>16117.99</v>
      </c>
      <c r="I142">
        <v>16326.1</v>
      </c>
      <c r="J142" s="25">
        <f si="34" t="shared"/>
        <v>1.2911659580381984E-2</v>
      </c>
      <c r="K142">
        <f ref="K142" si="44" t="shared">WEEKDAY(A142,2)</f>
        <v>5</v>
      </c>
    </row>
    <row r="143" spans="1:11">
      <c r="A143" s="1">
        <v>42597</v>
      </c>
      <c r="B143">
        <v>37.96</v>
      </c>
      <c r="C143" s="25">
        <f si="39" t="shared"/>
        <v>2.2629310344827624E-2</v>
      </c>
      <c r="D143" s="26">
        <f si="38" t="shared"/>
        <v>37.652468427854778</v>
      </c>
      <c r="E143">
        <v>37.659999999999997</v>
      </c>
      <c r="F143" s="25">
        <f si="43" t="shared"/>
        <v>8.1676337564555723E-3</v>
      </c>
      <c r="G143" s="25">
        <f si="41" t="shared"/>
        <v>7.9660116834838757E-3</v>
      </c>
      <c r="H143">
        <v>16326.1</v>
      </c>
      <c r="I143">
        <v>16560.29</v>
      </c>
      <c r="J143" s="25">
        <f si="34" t="shared"/>
        <v>1.4344515836605121E-2</v>
      </c>
      <c r="K143">
        <f ref="K143" si="45" t="shared">WEEKDAY(A143,2)</f>
        <v>1</v>
      </c>
    </row>
    <row r="144" spans="1:11">
      <c r="A144" s="1">
        <v>42598</v>
      </c>
      <c r="B144">
        <v>37.79</v>
      </c>
      <c r="C144" s="25">
        <f si="39" t="shared"/>
        <v>-4.4783983140147532E-3</v>
      </c>
      <c r="D144" s="26">
        <f si="38" t="shared"/>
        <v>37.696908882634304</v>
      </c>
      <c r="E144">
        <v>37.69</v>
      </c>
      <c r="F144" s="25">
        <f si="43" t="shared"/>
        <v>2.4694628850212563E-3</v>
      </c>
      <c r="G144" s="25">
        <f si="41" t="shared"/>
        <v>2.6532236667551334E-3</v>
      </c>
      <c r="H144">
        <v>16560.29</v>
      </c>
      <c r="I144">
        <v>16576.52</v>
      </c>
      <c r="J144" s="25">
        <f si="34" t="shared"/>
        <v>9.8005530096401117E-4</v>
      </c>
      <c r="K144">
        <f ref="K144" si="46" t="shared">WEEKDAY(A144,2)</f>
        <v>2</v>
      </c>
    </row>
    <row r="145" spans="1:11">
      <c r="A145" s="1">
        <v>42599</v>
      </c>
      <c r="B145">
        <v>37.53</v>
      </c>
      <c r="C145" s="25">
        <f si="39" t="shared"/>
        <v>-6.8801270177295537E-3</v>
      </c>
      <c r="D145" s="26">
        <f si="38" t="shared"/>
        <v>37.397215911421696</v>
      </c>
      <c r="E145">
        <v>37.4</v>
      </c>
      <c r="F145" s="25">
        <f si="43" t="shared"/>
        <v>3.5506410127645882E-3</v>
      </c>
      <c r="G145" s="25">
        <f si="41" t="shared"/>
        <v>3.4759358288771747E-3</v>
      </c>
      <c r="H145">
        <v>16576.52</v>
      </c>
      <c r="I145">
        <v>16447.75</v>
      </c>
      <c r="J145" s="25">
        <f si="34" t="shared"/>
        <v>-7.768216730652755E-3</v>
      </c>
      <c r="K145">
        <f ref="K145" si="47" t="shared">WEEKDAY(A145,2)</f>
        <v>3</v>
      </c>
    </row>
    <row r="146" spans="1:11">
      <c r="A146" s="1">
        <v>42600</v>
      </c>
      <c r="B146">
        <v>37.86</v>
      </c>
      <c r="C146" s="25">
        <f si="39" t="shared"/>
        <v>8.7929656274978729E-3</v>
      </c>
      <c r="D146" s="26">
        <f si="38" t="shared"/>
        <v>37.723162013041296</v>
      </c>
      <c r="E146">
        <v>37.72</v>
      </c>
      <c r="F146" s="25">
        <f si="43" t="shared"/>
        <v>3.6274262192388385E-3</v>
      </c>
      <c r="G146" s="25">
        <f si="41" t="shared"/>
        <v>3.711558854718966E-3</v>
      </c>
      <c r="H146">
        <v>16447.75</v>
      </c>
      <c r="I146">
        <v>16589.87</v>
      </c>
      <c r="J146" s="25">
        <f si="34" t="shared"/>
        <v>8.6406955358635518E-3</v>
      </c>
      <c r="K146">
        <f ref="K146" si="48" t="shared">WEEKDAY(A146,2)</f>
        <v>4</v>
      </c>
    </row>
    <row r="147" spans="1:11">
      <c r="A147" s="1">
        <v>42601</v>
      </c>
      <c r="B147">
        <v>37.65</v>
      </c>
      <c r="C147" s="25">
        <f si="39" t="shared"/>
        <v>-5.5467511885896048E-3</v>
      </c>
      <c r="D147" s="26">
        <f si="38" t="shared"/>
        <v>37.612114043087736</v>
      </c>
      <c r="E147">
        <v>37.61</v>
      </c>
      <c r="F147" s="25">
        <f si="43" t="shared"/>
        <v>1.0072807093177705E-3</v>
      </c>
      <c r="G147" s="25">
        <f si="41" t="shared"/>
        <v>1.063546929008119E-3</v>
      </c>
      <c r="H147">
        <v>16589.87</v>
      </c>
      <c r="I147">
        <v>16542.419999999998</v>
      </c>
      <c r="J147" s="25">
        <f si="34" t="shared"/>
        <v>-2.8601791334109672E-3</v>
      </c>
      <c r="K147">
        <f ref="K147" si="49" t="shared">WEEKDAY(A147,2)</f>
        <v>5</v>
      </c>
    </row>
    <row r="148" spans="1:11">
      <c r="A148" s="1">
        <v>42604</v>
      </c>
      <c r="B148">
        <v>37.31</v>
      </c>
      <c r="C148" s="25">
        <f si="39" t="shared"/>
        <v>-9.030544488711767E-3</v>
      </c>
      <c r="D148" s="26">
        <f si="38" t="shared"/>
        <v>37.607953806033223</v>
      </c>
      <c r="E148">
        <v>37.6</v>
      </c>
      <c r="F148" s="25">
        <f ref="F148:F153" si="50" t="shared">+B148/D148-1</f>
        <v>-7.9226274199852842E-3</v>
      </c>
      <c r="G148" s="25">
        <f si="41" t="shared"/>
        <v>-7.7127659574467433E-3</v>
      </c>
      <c r="H148">
        <v>16542.419999999998</v>
      </c>
      <c r="I148">
        <v>16541.52</v>
      </c>
      <c r="J148" s="25">
        <f si="34" t="shared"/>
        <v>-5.4405582738059621E-5</v>
      </c>
      <c r="K148">
        <f ref="K148" si="51" t="shared">WEEKDAY(A148,2)</f>
        <v>1</v>
      </c>
    </row>
    <row r="149" spans="1:11">
      <c r="A149" s="1">
        <v>42605</v>
      </c>
      <c r="B149">
        <v>37.299999999999997</v>
      </c>
      <c r="C149" s="25">
        <f si="39" t="shared"/>
        <v>-2.6802465826869515E-4</v>
      </c>
      <c r="D149" s="26">
        <f si="38" t="shared"/>
        <v>37.456705792454379</v>
      </c>
      <c r="E149">
        <v>37.46</v>
      </c>
      <c r="F149" s="25">
        <f si="50" t="shared"/>
        <v>-4.1836512084826305E-3</v>
      </c>
      <c r="G149" s="25">
        <f si="41" t="shared"/>
        <v>-4.2712226374800322E-3</v>
      </c>
      <c r="H149">
        <v>16541.52</v>
      </c>
      <c r="I149">
        <v>16478.48</v>
      </c>
      <c r="J149" s="25">
        <f si="34" t="shared"/>
        <v>-3.8110161581281776E-3</v>
      </c>
      <c r="K149">
        <f ref="K149" si="52" t="shared">WEEKDAY(A149,2)</f>
        <v>2</v>
      </c>
    </row>
    <row r="150" spans="1:11">
      <c r="A150" s="1">
        <v>42606</v>
      </c>
      <c r="B150">
        <v>37.119999999999997</v>
      </c>
      <c r="C150" s="25">
        <f si="39" t="shared"/>
        <v>-4.825737265415575E-3</v>
      </c>
      <c r="D150" s="26">
        <f si="38" t="shared"/>
        <v>37.164043249134629</v>
      </c>
      <c r="E150">
        <v>37.159999999999997</v>
      </c>
      <c r="F150" s="25">
        <f si="50" t="shared"/>
        <v>-1.185103806907728E-3</v>
      </c>
      <c r="G150" s="25">
        <f si="41" t="shared"/>
        <v>-1.0764262648008671E-3</v>
      </c>
      <c r="H150">
        <v>16478.48</v>
      </c>
      <c r="I150">
        <v>16348.29</v>
      </c>
      <c r="J150" s="25">
        <f si="34" t="shared"/>
        <v>-7.9006073375699204E-3</v>
      </c>
      <c r="K150">
        <f ref="K150" si="53" t="shared">WEEKDAY(A150,2)</f>
        <v>3</v>
      </c>
    </row>
    <row r="151" spans="1:11">
      <c r="A151" s="1">
        <v>42607</v>
      </c>
      <c r="B151">
        <v>37.090000000000003</v>
      </c>
      <c r="C151" s="25">
        <f si="39" t="shared"/>
        <v>-8.0818965517226449E-4</v>
      </c>
      <c r="D151" s="26">
        <f si="38" t="shared"/>
        <v>37.023936986681782</v>
      </c>
      <c r="E151">
        <v>37.03</v>
      </c>
      <c r="F151" s="25">
        <f si="50" t="shared"/>
        <v>1.7843324804163174E-3</v>
      </c>
      <c r="G151" s="25">
        <f si="41" t="shared"/>
        <v>1.6203078584930974E-3</v>
      </c>
      <c r="H151">
        <v>16348.29</v>
      </c>
      <c r="I151">
        <v>16288.43</v>
      </c>
      <c r="J151" s="25">
        <f si="34" t="shared"/>
        <v>-3.6615450300918617E-3</v>
      </c>
      <c r="K151">
        <f ref="K151" si="54" t="shared">WEEKDAY(A151,2)</f>
        <v>4</v>
      </c>
    </row>
    <row r="152" spans="1:11">
      <c r="A152" s="1">
        <v>42608</v>
      </c>
      <c r="B152">
        <v>36.93</v>
      </c>
      <c r="C152" s="25">
        <f si="39" t="shared"/>
        <v>-4.3138312213535368E-3</v>
      </c>
      <c r="D152" s="26">
        <f si="38" t="shared"/>
        <v>37.229967633467439</v>
      </c>
      <c r="E152">
        <v>37.229999999999997</v>
      </c>
      <c r="F152" s="25">
        <f si="50" t="shared"/>
        <v>-8.0571553652866168E-3</v>
      </c>
      <c r="G152" s="25">
        <f si="41" t="shared"/>
        <v>-8.058017727638922E-3</v>
      </c>
      <c r="H152">
        <v>16288.43</v>
      </c>
      <c r="I152">
        <v>16376.39</v>
      </c>
      <c r="J152" s="25">
        <f si="34" t="shared"/>
        <v>5.4001521325259816E-3</v>
      </c>
      <c r="K152">
        <f ref="K152" si="55" t="shared">WEEKDAY(A152,2)</f>
        <v>5</v>
      </c>
    </row>
    <row r="153" spans="1:11">
      <c r="A153" s="1">
        <v>42611</v>
      </c>
      <c r="B153">
        <v>37.21</v>
      </c>
      <c r="C153" s="25">
        <f si="39" t="shared"/>
        <v>7.5819117248849821E-3</v>
      </c>
      <c r="D153" s="26">
        <f ref="D153:D165" si="56" t="shared">+E152*(1+J153)</f>
        <v>37.119262938901677</v>
      </c>
      <c r="E153">
        <v>37.11</v>
      </c>
      <c r="F153" s="25">
        <f si="50" t="shared"/>
        <v>2.4444736752364804E-3</v>
      </c>
      <c r="G153" s="25">
        <f si="41" t="shared"/>
        <v>2.6946914578280801E-3</v>
      </c>
      <c r="H153">
        <v>16376.39</v>
      </c>
      <c r="I153">
        <v>16327.68</v>
      </c>
      <c r="J153" s="25">
        <f si="34" t="shared"/>
        <v>-2.9744040047897657E-3</v>
      </c>
      <c r="K153">
        <f ref="K153" si="57" t="shared">WEEKDAY(A153,2)</f>
        <v>1</v>
      </c>
    </row>
    <row r="154" spans="1:11">
      <c r="A154" s="1">
        <v>42612</v>
      </c>
      <c r="B154">
        <v>37.450000000000003</v>
      </c>
      <c r="C154" s="25">
        <f si="39" t="shared"/>
        <v>6.4498790647675719E-3</v>
      </c>
      <c r="D154" s="26">
        <f si="56" t="shared"/>
        <v>37.471038647254225</v>
      </c>
      <c r="E154">
        <v>37.47</v>
      </c>
      <c r="F154" s="25">
        <f>+B154/D154-1</f>
        <v>-5.6146421379654754E-4</v>
      </c>
      <c r="G154" s="25">
        <f si="41" t="shared"/>
        <v>-5.3376034160645958E-4</v>
      </c>
      <c r="H154">
        <v>16327.68</v>
      </c>
      <c r="I154">
        <v>16486.53</v>
      </c>
      <c r="J154" s="25">
        <f ref="J154:J160" si="58" t="shared">+I154/H154-1</f>
        <v>9.7288775870176813E-3</v>
      </c>
      <c r="K154">
        <f ref="K154" si="59" t="shared">WEEKDAY(A154,2)</f>
        <v>2</v>
      </c>
    </row>
    <row r="155" spans="1:11">
      <c r="A155" s="1">
        <v>42613</v>
      </c>
      <c r="B155">
        <v>37.049999999999997</v>
      </c>
      <c r="C155" s="25">
        <f si="39" t="shared"/>
        <v>-1.0680907877169687E-2</v>
      </c>
      <c r="D155" s="26">
        <f si="56" t="shared"/>
        <v>37.169085981100935</v>
      </c>
      <c r="E155">
        <v>37.17</v>
      </c>
      <c r="F155" s="25">
        <f>+B155/D155-1</f>
        <v>-3.2038985613337401E-3</v>
      </c>
      <c r="G155" s="25">
        <f si="41" t="shared"/>
        <v>-3.2284100080711697E-3</v>
      </c>
      <c r="H155">
        <v>16486.53</v>
      </c>
      <c r="I155">
        <v>16354.13</v>
      </c>
      <c r="J155" s="25">
        <f si="58" t="shared"/>
        <v>-8.0307984760892293E-3</v>
      </c>
      <c r="K155">
        <f ref="K155" si="60" t="shared">WEEKDAY(A155,2)</f>
        <v>3</v>
      </c>
    </row>
    <row r="156" spans="1:11">
      <c r="A156" s="1">
        <v>42614</v>
      </c>
      <c r="B156">
        <v>37.33</v>
      </c>
      <c r="C156" s="25">
        <f si="39" t="shared"/>
        <v>7.5573549257759165E-3</v>
      </c>
      <c r="D156" s="26">
        <f si="56" t="shared"/>
        <v>37.300368977133004</v>
      </c>
      <c r="E156">
        <v>37.299999999999997</v>
      </c>
      <c r="F156" s="25">
        <f>+B156/D156-1</f>
        <v>7.9438953767874132E-4</v>
      </c>
      <c r="G156" s="25">
        <f si="41" t="shared"/>
        <v>8.0428954423594767E-4</v>
      </c>
      <c r="H156">
        <v>16354.13</v>
      </c>
      <c r="I156">
        <v>16411.490000000002</v>
      </c>
      <c r="J156" s="25">
        <f si="58" t="shared"/>
        <v>3.5073709209847426E-3</v>
      </c>
      <c r="K156">
        <f ref="K156" si="61" t="shared">WEEKDAY(A156,2)</f>
        <v>4</v>
      </c>
    </row>
    <row r="157" spans="1:11">
      <c r="A157" s="1">
        <v>42615</v>
      </c>
      <c r="B157">
        <v>38.08</v>
      </c>
      <c r="C157" s="25">
        <f si="39" t="shared"/>
        <v>2.0091079560675018E-2</v>
      </c>
      <c r="D157" s="26">
        <f si="56" t="shared"/>
        <v>37.584758848830901</v>
      </c>
      <c r="E157">
        <v>37.630000000000003</v>
      </c>
      <c r="F157" s="25">
        <f>+B157/D157-1</f>
        <v>1.3176648363263377E-2</v>
      </c>
      <c r="G157" s="25">
        <f ref="G157:G158" si="62" t="shared">+B157/E157-1</f>
        <v>1.195854371512084E-2</v>
      </c>
      <c r="H157">
        <v>16411.490000000002</v>
      </c>
      <c r="I157">
        <v>16536.78</v>
      </c>
      <c r="J157" s="25">
        <f si="58" t="shared"/>
        <v>7.6342854914450697E-3</v>
      </c>
      <c r="K157">
        <f ref="K157" si="63" t="shared">WEEKDAY(A157,2)</f>
        <v>5</v>
      </c>
    </row>
    <row r="158" spans="1:11">
      <c r="A158" s="1">
        <v>42618</v>
      </c>
      <c r="B158">
        <v>38.08</v>
      </c>
      <c r="C158" s="25">
        <f si="39" t="shared"/>
        <v>0</v>
      </c>
      <c r="D158" s="26">
        <f si="56" t="shared"/>
        <v>38.291565909445495</v>
      </c>
      <c r="E158">
        <v>38.29</v>
      </c>
      <c r="F158" s="25">
        <f ref="F158" si="64" t="shared">+B158/D158-1</f>
        <v>-5.525130780648202E-3</v>
      </c>
      <c r="G158" s="25">
        <f si="62" t="shared"/>
        <v>-5.4844606946983232E-3</v>
      </c>
      <c r="H158">
        <v>16536.78</v>
      </c>
      <c r="I158">
        <v>16827.509999999998</v>
      </c>
      <c r="J158" s="25">
        <f si="58" t="shared"/>
        <v>1.7580810774528111E-2</v>
      </c>
      <c r="K158">
        <f ref="K158" si="65" t="shared">WEEKDAY(A158,2)</f>
        <v>1</v>
      </c>
    </row>
    <row r="159" spans="1:11">
      <c r="A159" s="1">
        <v>42619</v>
      </c>
      <c r="B159">
        <v>38.659999999999997</v>
      </c>
      <c r="C159" s="25">
        <f si="39" t="shared"/>
        <v>1.5231092436974736E-2</v>
      </c>
      <c r="D159" s="26">
        <f si="56" t="shared"/>
        <v>38.665242914727131</v>
      </c>
      <c r="E159">
        <v>38.67</v>
      </c>
      <c r="F159" s="25">
        <f ref="F159:F165" si="66" t="shared">+B159/D159-1</f>
        <v>-1.3559761511638957E-4</v>
      </c>
      <c r="G159" s="25">
        <f ref="G159:G186" si="67" t="shared">+B159/E159-1</f>
        <v>-2.5859839669006845E-4</v>
      </c>
      <c r="H159">
        <v>16827.509999999998</v>
      </c>
      <c r="I159">
        <v>16992.419999999998</v>
      </c>
      <c r="J159" s="25">
        <f si="58" t="shared"/>
        <v>9.8000238894524472E-3</v>
      </c>
      <c r="K159">
        <f ref="K159" si="68" t="shared">WEEKDAY(A159,2)</f>
        <v>2</v>
      </c>
    </row>
    <row r="160" spans="1:11">
      <c r="A160" s="1">
        <v>42620</v>
      </c>
      <c r="B160">
        <v>38.65</v>
      </c>
      <c r="C160" s="25">
        <f si="39" t="shared"/>
        <v>-2.5866528711837589E-4</v>
      </c>
      <c r="D160" s="26">
        <f si="56" t="shared"/>
        <v>38.663719011182636</v>
      </c>
      <c r="E160">
        <v>38.67</v>
      </c>
      <c r="F160" s="25">
        <f si="66" t="shared"/>
        <v>-3.5482906283978988E-4</v>
      </c>
      <c r="G160" s="25">
        <f si="67" t="shared"/>
        <v>-5.1719679337991487E-4</v>
      </c>
      <c r="H160">
        <v>16992.419999999998</v>
      </c>
      <c r="I160">
        <v>16989.66</v>
      </c>
      <c r="J160" s="25">
        <f si="58" t="shared"/>
        <v>-1.6242536377975014E-4</v>
      </c>
      <c r="K160">
        <f ref="K160" si="69" t="shared">WEEKDAY(A160,2)</f>
        <v>3</v>
      </c>
    </row>
    <row r="161" spans="1:11">
      <c r="A161" s="1">
        <v>42621</v>
      </c>
      <c r="B161">
        <v>39.020000000000003</v>
      </c>
      <c r="C161" s="25">
        <f si="39" t="shared"/>
        <v>9.5730918499354889E-3</v>
      </c>
      <c r="D161" s="26">
        <f si="56" t="shared"/>
        <v>38.851199547254041</v>
      </c>
      <c r="E161" s="27">
        <v>38.85</v>
      </c>
      <c r="F161" s="25">
        <f si="66" t="shared"/>
        <v>4.3447938471155023E-3</v>
      </c>
      <c r="G161" s="25">
        <f si="67" t="shared"/>
        <v>4.3758043758044263E-3</v>
      </c>
      <c r="H161">
        <v>16989.66</v>
      </c>
      <c r="I161">
        <v>17069.27</v>
      </c>
      <c r="J161" s="25">
        <f ref="J161:J182" si="70" t="shared">+I161/H161-1</f>
        <v>4.6857912400837254E-3</v>
      </c>
      <c r="K161">
        <f ref="K161" si="71" t="shared">WEEKDAY(A161,2)</f>
        <v>4</v>
      </c>
    </row>
    <row r="162" spans="1:11">
      <c r="A162" s="1">
        <v>42622</v>
      </c>
      <c r="B162">
        <v>38.229999999999997</v>
      </c>
      <c r="C162" s="25">
        <f si="39" t="shared"/>
        <v>-2.0246027678113898E-2</v>
      </c>
      <c r="D162" s="31">
        <f si="56" t="shared"/>
        <v>39.102091975813842</v>
      </c>
      <c r="E162">
        <v>39.14</v>
      </c>
      <c r="F162" s="25">
        <f si="66" t="shared"/>
        <v>-2.2302949324380594E-2</v>
      </c>
      <c r="G162" s="25">
        <f si="67" t="shared"/>
        <v>-2.3249872253449211E-2</v>
      </c>
      <c r="H162">
        <v>17069.27</v>
      </c>
      <c r="I162">
        <v>17180.03</v>
      </c>
      <c r="J162" s="25">
        <f si="70" t="shared"/>
        <v>6.4888539463021644E-3</v>
      </c>
      <c r="K162">
        <f ref="K162" si="72" t="shared">WEEKDAY(A162,2)</f>
        <v>5</v>
      </c>
    </row>
    <row r="163" spans="1:11">
      <c r="A163" s="1">
        <v>42625</v>
      </c>
      <c r="B163">
        <v>38.28</v>
      </c>
      <c r="C163" s="25">
        <f si="39" t="shared"/>
        <v>1.3078733978550972E-3</v>
      </c>
      <c r="D163" s="31">
        <f si="56" t="shared"/>
        <v>37.622427748962025</v>
      </c>
      <c r="E163">
        <v>37.630000000000003</v>
      </c>
      <c r="F163" s="25">
        <f si="66" t="shared"/>
        <v>1.7478198255191479E-2</v>
      </c>
      <c r="G163" s="25">
        <f si="67" t="shared"/>
        <v>1.7273452032952497E-2</v>
      </c>
      <c r="H163">
        <v>17180.03</v>
      </c>
      <c r="I163">
        <v>16513.91</v>
      </c>
      <c r="J163" s="25">
        <f si="70" t="shared"/>
        <v>-3.8772924145068388E-2</v>
      </c>
      <c r="K163">
        <f ref="K163" si="73" t="shared">WEEKDAY(A163,2)</f>
        <v>1</v>
      </c>
    </row>
    <row r="164" spans="1:11">
      <c r="A164" s="1">
        <v>42626</v>
      </c>
      <c r="B164">
        <v>37.26</v>
      </c>
      <c r="C164" s="25">
        <f si="39" t="shared"/>
        <v>-2.6645768025078453E-2</v>
      </c>
      <c r="D164" s="31">
        <f si="56" t="shared"/>
        <v>37.46862352404731</v>
      </c>
      <c r="E164">
        <v>37.46</v>
      </c>
      <c r="F164" s="25">
        <f si="66" t="shared"/>
        <v>-5.5679527141800911E-3</v>
      </c>
      <c r="G164" s="25">
        <f si="67" t="shared"/>
        <v>-5.339028296850068E-3</v>
      </c>
      <c r="H164">
        <f>I164+70.82</f>
        <v>16513.91</v>
      </c>
      <c r="I164">
        <v>16443.09</v>
      </c>
      <c r="J164" s="25">
        <f si="70" t="shared"/>
        <v>-4.2885058717165858E-3</v>
      </c>
      <c r="K164">
        <f ref="K164:K172" si="74" t="shared">WEEKDAY(A164,2)</f>
        <v>2</v>
      </c>
    </row>
    <row r="165" spans="1:11">
      <c r="A165" s="1">
        <v>42627</v>
      </c>
      <c r="B165">
        <v>37.26</v>
      </c>
      <c r="C165" s="25">
        <f si="39" t="shared"/>
        <v>0</v>
      </c>
      <c r="D165" s="31">
        <f si="56" t="shared"/>
        <v>37.389354239379585</v>
      </c>
      <c r="E165">
        <v>37.4</v>
      </c>
      <c r="F165" s="25">
        <f si="66" t="shared"/>
        <v>-3.4596542789002704E-3</v>
      </c>
      <c r="G165" s="25">
        <f si="67" t="shared"/>
        <v>-3.7433155080214275E-3</v>
      </c>
      <c r="H165">
        <v>16443.09</v>
      </c>
      <c r="I165">
        <v>16412.080000000002</v>
      </c>
      <c r="J165" s="25">
        <f si="70" t="shared"/>
        <v>-1.8858985750244139E-3</v>
      </c>
      <c r="K165">
        <f si="74" t="shared"/>
        <v>3</v>
      </c>
    </row>
    <row r="166" spans="1:11">
      <c r="A166" s="1">
        <v>42628</v>
      </c>
      <c r="B166">
        <v>37.950000000000003</v>
      </c>
      <c r="C166" s="25">
        <f si="39" t="shared"/>
        <v>1.8518518518518601E-2</v>
      </c>
      <c r="D166" s="26">
        <f ref="D166:D168" si="75" t="shared">+E165*(1+J166)</f>
        <v>37.505941842837714</v>
      </c>
      <c r="E166">
        <v>37.520000000000003</v>
      </c>
      <c r="F166" s="25">
        <f ref="F166:F174" si="76" t="shared">+B166/D166-1</f>
        <v>1.1839674871332084E-2</v>
      </c>
      <c r="G166" s="25">
        <f si="67" t="shared"/>
        <v>1.1460554371002019E-2</v>
      </c>
      <c r="H166">
        <v>16412.080000000002</v>
      </c>
      <c r="I166">
        <v>16458.57</v>
      </c>
      <c r="J166" s="25">
        <f si="70" t="shared"/>
        <v>2.832669594591275E-3</v>
      </c>
      <c r="K166">
        <f si="74" t="shared"/>
        <v>4</v>
      </c>
    </row>
    <row r="167" spans="1:11">
      <c r="A167" s="1">
        <v>42629</v>
      </c>
      <c r="B167">
        <v>37.729999999999997</v>
      </c>
      <c r="C167" s="25">
        <f si="39" t="shared"/>
        <v>-5.7971014492754769E-3</v>
      </c>
      <c r="D167" s="26">
        <f si="75" t="shared"/>
        <v>37.520000000000003</v>
      </c>
      <c r="E167">
        <v>37.520000000000003</v>
      </c>
      <c r="F167" s="25">
        <f si="76" t="shared"/>
        <v>5.5970149253730117E-3</v>
      </c>
      <c r="G167" s="25">
        <f si="67" t="shared"/>
        <v>5.5970149253730117E-3</v>
      </c>
      <c r="H167">
        <v>16458.57</v>
      </c>
      <c r="I167">
        <v>16458.57</v>
      </c>
      <c r="J167" s="25">
        <f si="70" t="shared"/>
        <v>0</v>
      </c>
      <c r="K167">
        <f si="74" t="shared"/>
        <v>5</v>
      </c>
    </row>
    <row r="168" spans="1:11">
      <c r="A168" s="1">
        <v>42632</v>
      </c>
      <c r="B168">
        <v>37.81</v>
      </c>
      <c r="C168" s="25">
        <f si="39" t="shared"/>
        <v>2.120328650941028E-3</v>
      </c>
      <c r="D168" s="26">
        <f si="75" t="shared"/>
        <v>37.980309638079135</v>
      </c>
      <c r="E168" s="27">
        <v>37.979999999999997</v>
      </c>
      <c r="F168" s="25">
        <f si="76" t="shared"/>
        <v>-4.4841561246351525E-3</v>
      </c>
      <c r="G168" s="25">
        <f si="67" t="shared"/>
        <v>-4.4760400210636098E-3</v>
      </c>
      <c r="H168">
        <v>16458.57</v>
      </c>
      <c r="I168">
        <v>16660.490000000002</v>
      </c>
      <c r="J168" s="25">
        <f si="70" t="shared"/>
        <v>1.2268380545819024E-2</v>
      </c>
      <c r="K168">
        <f si="74" t="shared"/>
        <v>1</v>
      </c>
    </row>
    <row r="169" spans="1:11">
      <c r="A169" s="1">
        <v>42633</v>
      </c>
      <c r="B169">
        <v>37.89</v>
      </c>
      <c r="C169" s="25">
        <f ref="C169:C190" si="77" t="shared">B169/B168-1</f>
        <v>2.1158423697433815E-3</v>
      </c>
      <c r="D169" s="31">
        <f>+E168*(1+J169)</f>
        <v>37.994452948262619</v>
      </c>
      <c r="E169">
        <v>38</v>
      </c>
      <c r="F169" s="25">
        <f si="76" t="shared"/>
        <v>-2.7491631055946986E-3</v>
      </c>
      <c r="G169" s="25">
        <f si="67" t="shared"/>
        <v>-2.8947368421052833E-3</v>
      </c>
      <c r="H169">
        <v>16660.490000000002</v>
      </c>
      <c r="I169">
        <v>16666.830000000002</v>
      </c>
      <c r="J169" s="25">
        <f si="70" t="shared"/>
        <v>3.805410285051547E-4</v>
      </c>
      <c r="K169">
        <f si="74" t="shared"/>
        <v>2</v>
      </c>
    </row>
    <row r="170" spans="1:11">
      <c r="A170" s="1">
        <v>42634</v>
      </c>
      <c r="B170">
        <v>38.82</v>
      </c>
      <c r="C170" s="25">
        <f si="77" t="shared"/>
        <v>2.4544734758511488E-2</v>
      </c>
      <c r="D170" s="31">
        <f>+E169*(1+J170)</f>
        <v>38.363907233709099</v>
      </c>
      <c r="E170" s="27">
        <v>38.36</v>
      </c>
      <c r="F170" s="25">
        <f si="76" t="shared"/>
        <v>1.1888590062332005E-2</v>
      </c>
      <c r="G170" s="25">
        <f si="67" t="shared"/>
        <v>1.1991657977059367E-2</v>
      </c>
      <c r="H170">
        <v>16666.830000000002</v>
      </c>
      <c r="I170">
        <v>16826.439999999999</v>
      </c>
      <c r="J170" s="25">
        <f si="70" t="shared"/>
        <v>9.5765061502395277E-3</v>
      </c>
      <c r="K170">
        <f si="74" t="shared"/>
        <v>3</v>
      </c>
    </row>
    <row r="171" spans="1:11">
      <c r="A171" s="1">
        <v>42635</v>
      </c>
      <c r="B171">
        <v>38.96</v>
      </c>
      <c r="C171" s="25">
        <f si="77" t="shared"/>
        <v>3.606388459556964E-3</v>
      </c>
      <c r="D171" s="31">
        <f>+E170*(1+J171)</f>
        <v>38.597823045159878</v>
      </c>
      <c r="E171">
        <v>38.6</v>
      </c>
      <c r="F171" s="25">
        <f si="76" t="shared"/>
        <v>9.3833518645953795E-3</v>
      </c>
      <c r="G171" s="25">
        <f si="67" t="shared"/>
        <v>9.32642487046631E-3</v>
      </c>
      <c r="H171">
        <v>16826.439999999999</v>
      </c>
      <c r="I171">
        <v>16930.759999999998</v>
      </c>
      <c r="J171" s="25">
        <f si="70" t="shared"/>
        <v>6.1997665578696903E-3</v>
      </c>
      <c r="K171">
        <f si="74" t="shared"/>
        <v>4</v>
      </c>
    </row>
    <row r="172" spans="1:11">
      <c r="A172" s="1">
        <v>42636</v>
      </c>
      <c r="B172">
        <v>38.31</v>
      </c>
      <c r="C172" s="25">
        <f si="77" t="shared"/>
        <v>-1.6683778234086177E-2</v>
      </c>
      <c r="D172" s="26">
        <f ref="D172:D190" si="78" t="shared">+E171*(1+J172)</f>
        <v>38.427504731033935</v>
      </c>
      <c r="E172">
        <v>38.42</v>
      </c>
      <c r="F172" s="25">
        <f si="76" t="shared"/>
        <v>-3.0578288092444339E-3</v>
      </c>
      <c r="G172" s="25">
        <f si="67" t="shared"/>
        <v>-2.8630921395106368E-3</v>
      </c>
      <c r="H172">
        <v>16930.759999999998</v>
      </c>
      <c r="I172">
        <v>16855.099999999999</v>
      </c>
      <c r="J172" s="25">
        <f si="70" t="shared"/>
        <v>-4.4687893514525623E-3</v>
      </c>
      <c r="K172">
        <f si="74" t="shared"/>
        <v>5</v>
      </c>
    </row>
    <row r="173" spans="1:11">
      <c r="A173" s="1">
        <v>42639</v>
      </c>
      <c r="B173">
        <v>37.520000000000003</v>
      </c>
      <c r="C173" s="25">
        <f si="77" t="shared"/>
        <v>-2.0621247716001045E-2</v>
      </c>
      <c r="D173" s="26">
        <f si="78" t="shared"/>
        <v>37.717320490534036</v>
      </c>
      <c r="E173">
        <v>37.72</v>
      </c>
      <c r="F173" s="25">
        <f si="76" t="shared"/>
        <v>-5.2315617325878749E-3</v>
      </c>
      <c r="G173" s="25">
        <f si="67" t="shared"/>
        <v>-5.3022269353126816E-3</v>
      </c>
      <c r="H173">
        <v>16855.099999999999</v>
      </c>
      <c r="I173">
        <v>16546.830000000002</v>
      </c>
      <c r="J173" s="25">
        <f si="70" t="shared"/>
        <v>-1.8289419819520258E-2</v>
      </c>
      <c r="K173">
        <f ref="K173" si="79" t="shared">WEEKDAY(A173,2)</f>
        <v>1</v>
      </c>
    </row>
    <row r="174" spans="1:11">
      <c r="A174" s="1">
        <v>42640</v>
      </c>
      <c r="B174">
        <v>38</v>
      </c>
      <c r="C174" s="25">
        <f si="77" t="shared"/>
        <v>1.2793176972281328E-2</v>
      </c>
      <c r="D174" s="26">
        <f si="78" t="shared"/>
        <v>38.108259890262964</v>
      </c>
      <c r="E174">
        <v>38.11</v>
      </c>
      <c r="F174" s="25">
        <f si="76" t="shared"/>
        <v>-2.8408510536747089E-3</v>
      </c>
      <c r="G174" s="25">
        <f si="67" t="shared"/>
        <v>-2.8863815271582549E-3</v>
      </c>
      <c r="H174">
        <v>16546.830000000002</v>
      </c>
      <c r="I174">
        <v>16717.150000000001</v>
      </c>
      <c r="J174" s="25">
        <f si="70" t="shared"/>
        <v>1.0293210240269524E-2</v>
      </c>
      <c r="K174">
        <f ref="K174" si="80" t="shared">WEEKDAY(A174,2)</f>
        <v>2</v>
      </c>
    </row>
    <row r="175" spans="1:11">
      <c r="A175" s="1">
        <v>42641</v>
      </c>
      <c r="B175">
        <v>38.32</v>
      </c>
      <c r="C175" s="25">
        <f si="77" t="shared"/>
        <v>8.4210526315788847E-3</v>
      </c>
      <c r="D175" s="26">
        <f si="78" t="shared"/>
        <v>38.081503814944533</v>
      </c>
      <c r="E175">
        <v>38.08</v>
      </c>
      <c r="F175" s="25">
        <f>+B175/D175-1</f>
        <v>6.2627827465646657E-3</v>
      </c>
      <c r="G175" s="25">
        <f si="67" t="shared"/>
        <v>6.302521008403339E-3</v>
      </c>
      <c r="H175">
        <v>16717.150000000001</v>
      </c>
      <c r="I175">
        <v>16704.650000000001</v>
      </c>
      <c r="J175" s="25">
        <f si="70" t="shared"/>
        <v>-7.4773511035075568E-4</v>
      </c>
      <c r="K175">
        <f ref="K175" si="81" t="shared">WEEKDAY(A175,2)</f>
        <v>3</v>
      </c>
    </row>
    <row r="176" spans="1:11">
      <c r="A176" s="1">
        <v>42642</v>
      </c>
      <c r="B176">
        <v>37.92</v>
      </c>
      <c r="C176" s="25">
        <f si="77" t="shared"/>
        <v>-1.0438413361169019E-2</v>
      </c>
      <c r="D176" s="26">
        <f si="78" t="shared"/>
        <v>38.358932440967024</v>
      </c>
      <c r="E176">
        <v>38.36</v>
      </c>
      <c r="F176" s="25">
        <f>+B176/D176-1</f>
        <v>-1.1442769989559065E-2</v>
      </c>
      <c r="G176" s="25">
        <f si="67" t="shared"/>
        <v>-1.147028154327423E-2</v>
      </c>
      <c r="H176">
        <v>16704.650000000001</v>
      </c>
      <c r="I176">
        <v>16827.009999999998</v>
      </c>
      <c r="J176" s="25">
        <f si="70" t="shared"/>
        <v>7.3249065379996647E-3</v>
      </c>
      <c r="K176">
        <f ref="K176" si="82" t="shared">WEEKDAY(A176,2)</f>
        <v>4</v>
      </c>
    </row>
    <row r="177" spans="1:11">
      <c r="A177" s="1">
        <v>42643</v>
      </c>
      <c r="B177">
        <v>38.01</v>
      </c>
      <c r="C177" s="25">
        <f si="77" t="shared"/>
        <v>2.373417721518889E-3</v>
      </c>
      <c r="D177" s="26">
        <f si="78" t="shared"/>
        <v>37.538361978747268</v>
      </c>
      <c r="E177">
        <v>37.53</v>
      </c>
      <c r="F177" s="25">
        <f>+B177/D177-1</f>
        <v>1.2564160938075997E-2</v>
      </c>
      <c r="G177" s="25">
        <f si="67" t="shared"/>
        <v>1.2789768185451633E-2</v>
      </c>
      <c r="H177">
        <v>16827.009999999998</v>
      </c>
      <c r="I177">
        <v>16466.59</v>
      </c>
      <c r="J177" s="25">
        <f si="70" t="shared"/>
        <v>-2.1419135069153605E-2</v>
      </c>
      <c r="K177">
        <f ref="K177:K182" si="83" t="shared">WEEKDAY(A177,2)</f>
        <v>5</v>
      </c>
    </row>
    <row r="178" spans="1:11">
      <c r="A178" s="1">
        <v>42646</v>
      </c>
      <c r="B178">
        <v>38.049999999999997</v>
      </c>
      <c r="C178" s="25">
        <f si="77" t="shared"/>
        <v>1.0523546435148301E-3</v>
      </c>
      <c r="D178" s="26">
        <f si="78" t="shared"/>
        <v>37.936647800182065</v>
      </c>
      <c r="E178">
        <v>37.94</v>
      </c>
      <c r="F178" s="25">
        <f ref="F178:F203" si="84" t="shared">+B178/D178-1</f>
        <v>2.9879340002567645E-3</v>
      </c>
      <c r="G178" s="25">
        <f si="67" t="shared"/>
        <v>2.8993147074327652E-3</v>
      </c>
      <c r="H178">
        <v>16466.59</v>
      </c>
      <c r="I178">
        <v>16645.009999999998</v>
      </c>
      <c r="J178" s="25">
        <f si="70" t="shared"/>
        <v>1.0835273119692568E-2</v>
      </c>
      <c r="K178">
        <f si="83" t="shared"/>
        <v>1</v>
      </c>
    </row>
    <row r="179" spans="1:11">
      <c r="A179" s="1">
        <v>42647</v>
      </c>
      <c r="B179">
        <v>37.74</v>
      </c>
      <c r="C179" s="25">
        <f si="77" t="shared"/>
        <v>-8.1471747700393449E-3</v>
      </c>
      <c r="D179" s="26">
        <f si="78" t="shared"/>
        <v>38.155445277593707</v>
      </c>
      <c r="E179">
        <v>38.15</v>
      </c>
      <c r="F179" s="25">
        <f si="84" t="shared"/>
        <v>-1.0888230357979034E-2</v>
      </c>
      <c r="G179" s="25">
        <f si="67" t="shared"/>
        <v>-1.074705111402352E-2</v>
      </c>
      <c r="H179">
        <v>16645.009999999998</v>
      </c>
      <c r="I179">
        <v>16739.53</v>
      </c>
      <c r="J179" s="25">
        <f si="70" t="shared"/>
        <v>5.6785787452215963E-3</v>
      </c>
      <c r="K179">
        <f si="83" t="shared"/>
        <v>2</v>
      </c>
    </row>
    <row r="180" spans="1:11">
      <c r="A180" s="1">
        <v>42648</v>
      </c>
      <c r="B180">
        <v>38.659999999999997</v>
      </c>
      <c r="C180" s="25">
        <f si="77" t="shared"/>
        <v>2.4377318494965383E-2</v>
      </c>
      <c r="D180" s="26">
        <f si="78" t="shared"/>
        <v>38.368514020405591</v>
      </c>
      <c r="E180">
        <v>38.369999999999997</v>
      </c>
      <c r="F180" s="25">
        <f si="84" t="shared"/>
        <v>7.5970098669806418E-3</v>
      </c>
      <c r="G180" s="25">
        <f si="67" t="shared"/>
        <v>7.5579880114673426E-3</v>
      </c>
      <c r="H180">
        <v>16739.53</v>
      </c>
      <c r="I180">
        <v>16835.41</v>
      </c>
      <c r="J180" s="25">
        <f si="70" t="shared"/>
        <v>5.7277593815359129E-3</v>
      </c>
      <c r="K180">
        <f si="83" t="shared"/>
        <v>3</v>
      </c>
    </row>
    <row r="181" spans="1:11">
      <c r="A181" s="1">
        <v>42649</v>
      </c>
      <c r="B181">
        <v>38.799999999999997</v>
      </c>
      <c r="C181" s="25">
        <f si="77" t="shared"/>
        <v>3.6213140196585947E-3</v>
      </c>
      <c r="D181" s="26">
        <f si="78" t="shared"/>
        <v>38.758317278878266</v>
      </c>
      <c r="E181">
        <v>38.76</v>
      </c>
      <c r="F181" s="25">
        <f si="84" t="shared"/>
        <v>1.075452291228407E-3</v>
      </c>
      <c r="G181" s="25">
        <f si="67" t="shared"/>
        <v>1.0319917440659854E-3</v>
      </c>
      <c r="H181">
        <v>16835.41</v>
      </c>
      <c r="I181">
        <v>17005.79</v>
      </c>
      <c r="J181" s="25">
        <f si="70" t="shared"/>
        <v>1.0120335649681289E-2</v>
      </c>
      <c r="K181">
        <f si="83" t="shared"/>
        <v>4</v>
      </c>
    </row>
    <row r="182" spans="1:11">
      <c r="A182" s="1">
        <v>42650</v>
      </c>
      <c r="B182">
        <v>38.49</v>
      </c>
      <c r="C182" s="25">
        <f si="77" t="shared"/>
        <v>-7.9896907216493451E-3</v>
      </c>
      <c r="D182" s="26">
        <f si="78" t="shared"/>
        <v>38.591155106584281</v>
      </c>
      <c r="E182">
        <v>38.590000000000003</v>
      </c>
      <c r="F182" s="25">
        <f si="84" t="shared"/>
        <v>-2.6211992438397447E-3</v>
      </c>
      <c r="G182" s="25">
        <f si="67" t="shared"/>
        <v>-2.5913449080072759E-3</v>
      </c>
      <c r="H182">
        <v>17005.79</v>
      </c>
      <c r="I182">
        <v>16931.71</v>
      </c>
      <c r="J182" s="25">
        <f si="70" t="shared"/>
        <v>-4.356163400818347E-3</v>
      </c>
      <c r="K182">
        <f si="83" t="shared"/>
        <v>5</v>
      </c>
    </row>
    <row r="183" spans="1:11">
      <c r="A183" s="1">
        <v>42653</v>
      </c>
      <c r="B183">
        <v>39.04</v>
      </c>
      <c r="C183" s="25">
        <f si="77" t="shared"/>
        <v>1.4289425824889568E-2</v>
      </c>
      <c r="D183" s="26">
        <f si="78" t="shared"/>
        <v>38.590000000000003</v>
      </c>
      <c r="E183">
        <v>38.58</v>
      </c>
      <c r="F183" s="25">
        <f si="84" t="shared"/>
        <v>1.166105208603252E-2</v>
      </c>
      <c r="G183" s="25">
        <f si="67" t="shared"/>
        <v>1.19232763089685E-2</v>
      </c>
      <c r="H183">
        <v>16931.71</v>
      </c>
      <c r="I183">
        <v>16931.71</v>
      </c>
      <c r="J183" s="25">
        <f ref="J183:J184" si="85" t="shared">+I183/H183-1</f>
        <v>0</v>
      </c>
      <c r="K183">
        <f ref="K183" si="86" t="shared">WEEKDAY(A183,2)</f>
        <v>1</v>
      </c>
    </row>
    <row r="184" spans="1:11">
      <c r="A184" s="1">
        <v>42654</v>
      </c>
      <c r="B184">
        <v>37.880000000000003</v>
      </c>
      <c r="C184" s="25">
        <f si="77" t="shared"/>
        <v>-2.9713114754098324E-2</v>
      </c>
      <c r="D184" s="26">
        <f si="78" t="shared"/>
        <v>38.156186929731255</v>
      </c>
      <c r="E184">
        <v>38.159999999999997</v>
      </c>
      <c r="F184" s="25">
        <f si="84" t="shared"/>
        <v>-7.2383262572824902E-3</v>
      </c>
      <c r="G184" s="25">
        <f si="67" t="shared"/>
        <v>-7.3375262054505841E-3</v>
      </c>
      <c r="H184">
        <v>16931.71</v>
      </c>
      <c r="I184">
        <v>16745.71</v>
      </c>
      <c r="J184" s="25">
        <f si="85" t="shared"/>
        <v>-1.0985305087318431E-2</v>
      </c>
      <c r="K184">
        <f ref="K184" si="87" t="shared">WEEKDAY(A184,2)</f>
        <v>2</v>
      </c>
    </row>
    <row r="185" spans="1:11">
      <c r="A185" s="1">
        <v>42655</v>
      </c>
      <c r="B185">
        <v>37.83</v>
      </c>
      <c r="C185" s="25">
        <f si="77" t="shared"/>
        <v>-1.3199577613517421E-3</v>
      </c>
      <c r="D185" s="26">
        <f si="78" t="shared"/>
        <v>37.803779141045673</v>
      </c>
      <c r="E185">
        <v>37.81</v>
      </c>
      <c r="F185" s="25">
        <f si="84" t="shared"/>
        <v>6.9360417265418306E-4</v>
      </c>
      <c r="G185" s="25">
        <f si="67" t="shared"/>
        <v>5.2896059243567883E-4</v>
      </c>
      <c r="H185">
        <v>16745.71</v>
      </c>
      <c r="I185">
        <v>16589.39</v>
      </c>
      <c r="J185" s="25">
        <f ref="J185:J189" si="88" t="shared">+I185/H185-1</f>
        <v>-9.3349281696625264E-3</v>
      </c>
      <c r="K185">
        <f ref="K185" si="89" t="shared">WEEKDAY(A185,2)</f>
        <v>3</v>
      </c>
    </row>
    <row r="186" spans="1:11">
      <c r="A186" s="1">
        <v>42656</v>
      </c>
      <c r="B186">
        <v>37.229999999999997</v>
      </c>
      <c r="C186" s="25">
        <f si="77" t="shared"/>
        <v>-1.5860428231562307E-2</v>
      </c>
      <c r="D186" s="26">
        <f si="78" t="shared"/>
        <v>37.159707903666138</v>
      </c>
      <c r="E186">
        <v>37.15</v>
      </c>
      <c r="F186" s="25">
        <f si="84" t="shared"/>
        <v>1.8916213366393375E-3</v>
      </c>
      <c r="G186" s="25">
        <f si="67" t="shared"/>
        <v>2.1534320323013389E-3</v>
      </c>
      <c r="H186">
        <v>16589.39</v>
      </c>
      <c r="I186">
        <v>16304.07</v>
      </c>
      <c r="J186" s="25">
        <f si="88" t="shared"/>
        <v>-1.7198944626655943E-2</v>
      </c>
      <c r="K186">
        <f ref="K186" si="90" t="shared">WEEKDAY(A186,2)</f>
        <v>4</v>
      </c>
    </row>
    <row r="187" spans="1:11">
      <c r="A187" s="1">
        <v>42657</v>
      </c>
      <c r="B187">
        <v>37.590000000000003</v>
      </c>
      <c r="C187" s="25">
        <f si="77" t="shared"/>
        <v>9.6696212731670617E-3</v>
      </c>
      <c r="D187" s="26">
        <f si="78" t="shared"/>
        <v>37.487547679812458</v>
      </c>
      <c r="E187">
        <v>37.49</v>
      </c>
      <c r="F187" s="25">
        <f si="84" t="shared"/>
        <v>2.7329693865976168E-3</v>
      </c>
      <c r="G187" s="25">
        <f ref="G187:G211" si="91" t="shared">+B187/E187-1</f>
        <v>2.6673779674579734E-3</v>
      </c>
      <c r="H187">
        <v>16304.07</v>
      </c>
      <c r="I187">
        <v>16452.21</v>
      </c>
      <c r="J187" s="25">
        <f si="88" t="shared"/>
        <v>9.0860748267149738E-3</v>
      </c>
      <c r="K187">
        <f ref="K187" si="92" t="shared">WEEKDAY(A187,2)</f>
        <v>5</v>
      </c>
    </row>
    <row r="188" spans="1:11">
      <c r="A188" s="1">
        <v>42660</v>
      </c>
      <c r="B188">
        <v>37.25</v>
      </c>
      <c r="C188" s="25">
        <f si="77" t="shared"/>
        <v>-9.044958765629274E-3</v>
      </c>
      <c r="D188" s="26">
        <f si="78" t="shared"/>
        <v>37.201194872907656</v>
      </c>
      <c r="E188">
        <v>37.200000000000003</v>
      </c>
      <c r="F188" s="25">
        <f si="84" t="shared"/>
        <v>1.3119236427507897E-3</v>
      </c>
      <c r="G188" s="25">
        <f si="91" t="shared"/>
        <v>1.3440860215052641E-3</v>
      </c>
      <c r="H188">
        <v>16452.21</v>
      </c>
      <c r="I188">
        <v>16325.47</v>
      </c>
      <c r="J188" s="25">
        <f si="88" t="shared"/>
        <v>-7.7035243289502731E-3</v>
      </c>
      <c r="K188">
        <f ref="K188" si="93" t="shared">WEEKDAY(A188,2)</f>
        <v>1</v>
      </c>
    </row>
    <row r="189" spans="1:11">
      <c r="A189" s="1">
        <v>42661</v>
      </c>
      <c r="B189">
        <v>37.86</v>
      </c>
      <c r="C189" s="25">
        <f si="77" t="shared"/>
        <v>1.6375838926174557E-2</v>
      </c>
      <c r="D189" s="26">
        <f si="78" t="shared"/>
        <v>37.911644565210068</v>
      </c>
      <c r="E189">
        <v>37.909999999999997</v>
      </c>
      <c r="F189" s="25">
        <f si="84" t="shared"/>
        <v>-1.3622348964903441E-3</v>
      </c>
      <c r="G189" s="25">
        <f si="91" t="shared"/>
        <v>-1.3189132155103644E-3</v>
      </c>
      <c r="H189">
        <v>16325.47</v>
      </c>
      <c r="I189">
        <v>16637.78</v>
      </c>
      <c r="J189" s="25">
        <f si="88" t="shared"/>
        <v>1.9130230247582425E-2</v>
      </c>
      <c r="K189">
        <f ref="K189" si="94" t="shared">WEEKDAY(A189,2)</f>
        <v>2</v>
      </c>
    </row>
    <row r="190" spans="1:11">
      <c r="A190" s="1">
        <v>42662</v>
      </c>
      <c r="B190">
        <v>37.9</v>
      </c>
      <c r="C190" s="25">
        <f si="77" t="shared"/>
        <v>1.0565240359217132E-3</v>
      </c>
      <c r="D190" s="26">
        <f si="78" t="shared"/>
        <v>37.693742897189409</v>
      </c>
      <c r="E190">
        <v>37.700000000000003</v>
      </c>
      <c r="F190" s="25">
        <f si="84" t="shared"/>
        <v>5.4719188639122951E-3</v>
      </c>
      <c r="G190" s="25">
        <f si="91" t="shared"/>
        <v>5.3050397877982824E-3</v>
      </c>
      <c r="H190">
        <v>16637.78</v>
      </c>
      <c r="I190">
        <v>16542.87</v>
      </c>
      <c r="J190" s="25">
        <f ref="J190:J235" si="95" t="shared">+I190/H190-1</f>
        <v>-5.7044870168976303E-3</v>
      </c>
      <c r="K190">
        <f ref="K190:K191" si="96" t="shared">WEEKDAY(A190,2)</f>
        <v>3</v>
      </c>
    </row>
    <row r="191" spans="1:11">
      <c r="A191" s="1">
        <v>42663</v>
      </c>
      <c r="B191">
        <v>37.85</v>
      </c>
      <c r="C191" s="25">
        <f ref="C191:C232" si="97" t="shared">B191/B190-1</f>
        <v>-1.3192612137202797E-3</v>
      </c>
      <c r="D191" s="26">
        <f ref="D191:D211" si="98" t="shared">+E190*(1+J191)</f>
        <v>37.827095782049916</v>
      </c>
      <c r="E191">
        <v>37.82</v>
      </c>
      <c r="F191" s="25">
        <f si="84" t="shared"/>
        <v>6.0549765919248877E-4</v>
      </c>
      <c r="G191" s="25">
        <f si="91" t="shared"/>
        <v>7.9323109465900821E-4</v>
      </c>
      <c r="H191">
        <v>16542.87</v>
      </c>
      <c r="I191">
        <v>16598.64</v>
      </c>
      <c r="J191" s="25">
        <f si="95" t="shared"/>
        <v>3.37124090318075E-3</v>
      </c>
      <c r="K191">
        <f si="96" t="shared"/>
        <v>4</v>
      </c>
    </row>
    <row r="192" spans="1:11">
      <c r="A192" s="1">
        <v>42664</v>
      </c>
      <c r="B192">
        <v>37.83</v>
      </c>
      <c r="C192" s="25">
        <f si="97" t="shared"/>
        <v>-5.2840158520484071E-4</v>
      </c>
      <c r="D192" s="26">
        <f si="98" t="shared"/>
        <v>37.82414686986403</v>
      </c>
      <c r="E192">
        <v>37.83</v>
      </c>
      <c r="F192" s="25">
        <f si="84" t="shared"/>
        <v>1.5474585999530888E-4</v>
      </c>
      <c r="G192" s="25">
        <f si="91" t="shared"/>
        <v>0</v>
      </c>
      <c r="H192">
        <v>16598.64</v>
      </c>
      <c r="I192">
        <v>16600.46</v>
      </c>
      <c r="J192" s="25">
        <f si="95" t="shared"/>
        <v>1.0964753738851307E-4</v>
      </c>
      <c r="K192">
        <f ref="K192" si="99" t="shared">WEEKDAY(A192,2)</f>
        <v>5</v>
      </c>
    </row>
    <row r="193" spans="1:11">
      <c r="A193" s="1">
        <v>42667</v>
      </c>
      <c r="B193">
        <v>38.11</v>
      </c>
      <c r="C193" s="25">
        <f si="97" t="shared"/>
        <v>7.4015331747290247E-3</v>
      </c>
      <c r="D193" s="26">
        <f si="98" t="shared"/>
        <v>38.287092237203069</v>
      </c>
      <c r="E193">
        <v>38.28</v>
      </c>
      <c r="F193" s="25">
        <f si="84" t="shared"/>
        <v>-4.6253770358405388E-3</v>
      </c>
      <c r="G193" s="25">
        <f si="91" t="shared"/>
        <v>-4.4409613375131496E-3</v>
      </c>
      <c r="H193">
        <v>16600.46</v>
      </c>
      <c r="I193">
        <v>16801.04</v>
      </c>
      <c r="J193" s="25">
        <f si="95" t="shared"/>
        <v>1.2082797705605941E-2</v>
      </c>
      <c r="K193">
        <f ref="K193" si="100" t="shared">WEEKDAY(A193,2)</f>
        <v>1</v>
      </c>
    </row>
    <row r="194" spans="1:11">
      <c r="A194" s="1">
        <v>42668</v>
      </c>
      <c r="B194">
        <v>37.97</v>
      </c>
      <c r="C194" s="25">
        <f si="97" t="shared"/>
        <v>-3.6735764891104861E-3</v>
      </c>
      <c r="D194" s="26">
        <f si="98" t="shared"/>
        <v>38.20371815078115</v>
      </c>
      <c r="E194">
        <v>38.200000000000003</v>
      </c>
      <c r="F194" s="25">
        <f si="84" t="shared"/>
        <v>-6.117680741406395E-3</v>
      </c>
      <c r="G194" s="25">
        <f si="91" t="shared"/>
        <v>-6.020942408377028E-3</v>
      </c>
      <c r="H194">
        <v>16801.04</v>
      </c>
      <c r="I194">
        <v>16767.560000000001</v>
      </c>
      <c r="J194" s="25">
        <f si="95" t="shared"/>
        <v>-1.9927337831466829E-3</v>
      </c>
      <c r="K194">
        <f ref="K194" si="101" t="shared">WEEKDAY(A194,2)</f>
        <v>2</v>
      </c>
    </row>
    <row r="195" spans="1:11">
      <c r="A195" s="1">
        <v>42669</v>
      </c>
      <c r="B195">
        <v>37.590000000000003</v>
      </c>
      <c r="C195" s="25">
        <f si="97" t="shared"/>
        <v>-1.0007900974453365E-2</v>
      </c>
      <c r="D195" s="26">
        <f si="98" t="shared"/>
        <v>37.692415115854658</v>
      </c>
      <c r="E195">
        <v>37.700000000000003</v>
      </c>
      <c r="F195" s="25">
        <f si="84" t="shared"/>
        <v>-2.7171279829074635E-3</v>
      </c>
      <c r="G195" s="25">
        <f si="91" t="shared"/>
        <v>-2.917771883289122E-3</v>
      </c>
      <c r="H195">
        <v>16767.560000000001</v>
      </c>
      <c r="I195">
        <v>16544.759999999998</v>
      </c>
      <c r="J195" s="25">
        <f si="95" t="shared"/>
        <v>-1.3287562412181764E-2</v>
      </c>
      <c r="K195">
        <f ref="K195" si="102" t="shared">WEEKDAY(A195,2)</f>
        <v>3</v>
      </c>
    </row>
    <row r="196" spans="1:11">
      <c r="A196" s="1">
        <v>42670</v>
      </c>
      <c r="B196">
        <v>37.26</v>
      </c>
      <c r="C196" s="25">
        <f si="97" t="shared"/>
        <v>-8.7789305666402528E-3</v>
      </c>
      <c r="D196" s="26">
        <f si="98" t="shared"/>
        <v>37.350703122922312</v>
      </c>
      <c r="E196">
        <v>37.35</v>
      </c>
      <c r="F196" s="25">
        <f si="84" t="shared"/>
        <v>-2.4284180842274461E-3</v>
      </c>
      <c r="G196" s="25">
        <f si="91" t="shared"/>
        <v>-2.4096385542169418E-3</v>
      </c>
      <c r="H196">
        <v>16544.759999999998</v>
      </c>
      <c r="I196">
        <v>16391.47</v>
      </c>
      <c r="J196" s="25">
        <f si="95" t="shared"/>
        <v>-9.2651691532543712E-3</v>
      </c>
      <c r="K196">
        <f ref="K196" si="103" t="shared">WEEKDAY(A196,2)</f>
        <v>4</v>
      </c>
    </row>
    <row r="197" spans="1:11">
      <c r="A197" s="1">
        <v>42671</v>
      </c>
      <c r="B197">
        <v>36.85</v>
      </c>
      <c r="C197" s="25">
        <f si="97" t="shared"/>
        <v>-1.1003757380568913E-2</v>
      </c>
      <c r="D197" s="26">
        <f si="98" t="shared"/>
        <v>37.001552789347137</v>
      </c>
      <c r="E197">
        <v>37</v>
      </c>
      <c r="F197" s="25">
        <f si="84" t="shared"/>
        <v>-4.0958494420474389E-3</v>
      </c>
      <c r="G197" s="25">
        <f si="91" t="shared"/>
        <v>-4.0540540540540126E-3</v>
      </c>
      <c r="H197">
        <v>16391.47</v>
      </c>
      <c r="I197">
        <v>16238.55</v>
      </c>
      <c r="J197" s="25">
        <f si="95" t="shared"/>
        <v>-9.3292425877606888E-3</v>
      </c>
      <c r="K197">
        <f ref="K197" si="104" t="shared">WEEKDAY(A197,2)</f>
        <v>5</v>
      </c>
    </row>
    <row r="198" spans="1:11">
      <c r="A198" s="1">
        <v>42674</v>
      </c>
      <c r="B198">
        <v>36.86</v>
      </c>
      <c r="C198" s="25">
        <f si="97" t="shared"/>
        <v>2.7137042062408412E-4</v>
      </c>
      <c r="D198" s="26">
        <f si="98" t="shared"/>
        <v>37.008453340969488</v>
      </c>
      <c r="E198">
        <v>37</v>
      </c>
      <c r="F198" s="25">
        <f si="84" t="shared"/>
        <v>-4.0113359940159299E-3</v>
      </c>
      <c r="G198" s="25">
        <f si="91" t="shared"/>
        <v>-3.7837837837837451E-3</v>
      </c>
      <c r="H198">
        <v>16238.55</v>
      </c>
      <c r="I198">
        <v>16242.26</v>
      </c>
      <c r="J198" s="25">
        <f si="95" t="shared"/>
        <v>2.2846867485104561E-4</v>
      </c>
      <c r="K198">
        <f ref="K198" si="105" t="shared">WEEKDAY(A198,2)</f>
        <v>1</v>
      </c>
    </row>
    <row r="199" spans="1:11">
      <c r="A199" s="1">
        <f>A198+1</f>
        <v>42675</v>
      </c>
      <c r="B199">
        <v>37.1</v>
      </c>
      <c r="C199" s="25">
        <f si="97" t="shared"/>
        <v>6.5111231687466908E-3</v>
      </c>
      <c r="D199" s="26">
        <f si="98" t="shared"/>
        <v>37.480978632283929</v>
      </c>
      <c r="E199" s="27">
        <v>37.479999999999997</v>
      </c>
      <c r="F199" s="25">
        <f si="84" t="shared"/>
        <v>-1.0164586043006185E-2</v>
      </c>
      <c r="G199" s="25">
        <f si="91" t="shared"/>
        <v>-1.0138740661686074E-2</v>
      </c>
      <c r="H199">
        <v>16242.26</v>
      </c>
      <c r="I199">
        <v>16453.400000000001</v>
      </c>
      <c r="J199" s="25">
        <f si="95" t="shared"/>
        <v>1.2999422494160306E-2</v>
      </c>
      <c r="K199">
        <f ref="K199" si="106" t="shared">WEEKDAY(A199,2)</f>
        <v>2</v>
      </c>
    </row>
    <row r="200" spans="1:11">
      <c r="A200" s="1">
        <f ref="A200:A202" si="107" t="shared">A199+1</f>
        <v>42676</v>
      </c>
      <c r="B200">
        <v>36.619999999999997</v>
      </c>
      <c r="C200" s="25">
        <f si="97" t="shared"/>
        <v>-1.2938005390835672E-2</v>
      </c>
      <c r="D200" s="31">
        <f si="98" t="shared"/>
        <v>36.837891839984437</v>
      </c>
      <c r="E200">
        <v>36.840000000000003</v>
      </c>
      <c r="F200" s="35">
        <f si="84" t="shared"/>
        <v>-5.9148835370632646E-3</v>
      </c>
      <c r="G200" s="25">
        <f si="91" t="shared"/>
        <v>-5.9717698154181376E-3</v>
      </c>
      <c r="H200">
        <v>16453.400000000001</v>
      </c>
      <c r="I200">
        <v>16171.52</v>
      </c>
      <c r="J200" s="25">
        <f si="95" t="shared"/>
        <v>-1.7132021345132364E-2</v>
      </c>
      <c r="K200">
        <f ref="K200" si="108" t="shared">WEEKDAY(A200,2)</f>
        <v>3</v>
      </c>
    </row>
    <row r="201" spans="1:11">
      <c r="A201" s="1">
        <f si="107" t="shared"/>
        <v>42677</v>
      </c>
      <c r="B201">
        <v>36.56</v>
      </c>
      <c r="C201" s="25">
        <f si="97" t="shared"/>
        <v>-1.6384489350080855E-3</v>
      </c>
      <c r="D201" s="38">
        <f si="98" t="shared"/>
        <v>36.675841627750515</v>
      </c>
      <c r="E201">
        <v>36.68</v>
      </c>
      <c r="F201" s="42">
        <f si="84" t="shared"/>
        <v>-3.1585267742803014E-3</v>
      </c>
      <c r="G201" s="25">
        <f si="91" t="shared"/>
        <v>-3.2715376226826187E-3</v>
      </c>
      <c r="H201">
        <v>16171.52</v>
      </c>
      <c r="I201">
        <v>16099.46</v>
      </c>
      <c r="J201" s="25">
        <f si="95" t="shared"/>
        <v>-4.455981874307513E-3</v>
      </c>
      <c r="K201">
        <f ref="K201" si="109" t="shared">WEEKDAY(A201,2)</f>
        <v>4</v>
      </c>
    </row>
    <row r="202" spans="1:11">
      <c r="A202" s="1">
        <f si="107" t="shared"/>
        <v>42678</v>
      </c>
      <c r="B202">
        <v>36.24</v>
      </c>
      <c r="C202" s="25">
        <f si="97" t="shared"/>
        <v>-8.7527352297592786E-3</v>
      </c>
      <c r="D202" s="38">
        <f si="98" t="shared"/>
        <v>36.644161754493631</v>
      </c>
      <c r="E202">
        <v>36.64</v>
      </c>
      <c r="F202" s="42">
        <f si="84" t="shared"/>
        <v>-1.1029362800039078E-2</v>
      </c>
      <c r="G202" s="25">
        <f si="91" t="shared"/>
        <v>-1.0917030567685559E-2</v>
      </c>
      <c r="H202">
        <v>16099.46</v>
      </c>
      <c r="I202">
        <v>16083.73</v>
      </c>
      <c r="J202" s="25">
        <f si="95" t="shared"/>
        <v>-9.7705140420856207E-4</v>
      </c>
      <c r="K202">
        <f ref="K202" si="110" t="shared">WEEKDAY(A202,2)</f>
        <v>5</v>
      </c>
    </row>
    <row r="203" spans="1:11">
      <c r="A203" s="1">
        <v>42681</v>
      </c>
      <c r="B203">
        <v>37.36</v>
      </c>
      <c r="C203" s="25">
        <f si="97" t="shared"/>
        <v>3.0905077262693093E-2</v>
      </c>
      <c r="D203" s="38">
        <f si="98" t="shared"/>
        <v>37.075318026353337</v>
      </c>
      <c r="E203">
        <v>37.07</v>
      </c>
      <c r="F203" s="42">
        <f si="84" t="shared"/>
        <v>7.6784769167539402E-3</v>
      </c>
      <c r="G203" s="25">
        <f si="91" t="shared"/>
        <v>7.8230374966279381E-3</v>
      </c>
      <c r="H203">
        <v>16083.73</v>
      </c>
      <c r="I203">
        <v>16274.82</v>
      </c>
      <c r="J203" s="25">
        <f si="95" t="shared"/>
        <v>1.188095050090987E-2</v>
      </c>
      <c r="K203">
        <f ref="K203" si="111" t="shared">WEEKDAY(A203,2)</f>
        <v>1</v>
      </c>
    </row>
    <row r="204" spans="1:11">
      <c r="A204" s="1">
        <v>42682</v>
      </c>
      <c r="B204">
        <v>37.630000000000003</v>
      </c>
      <c r="C204" s="25">
        <f si="97" t="shared"/>
        <v>7.2269807280513909E-3</v>
      </c>
      <c r="D204" s="38">
        <f si="98" t="shared"/>
        <v>37.294677434220468</v>
      </c>
      <c r="E204">
        <v>37.299999999999997</v>
      </c>
      <c r="F204" s="42">
        <f ref="F204:F210" si="112" t="shared">+B204/D204-1</f>
        <v>8.99116412445089E-3</v>
      </c>
      <c r="G204" s="25">
        <f si="91" t="shared"/>
        <v>8.8471849865954244E-3</v>
      </c>
      <c r="H204">
        <v>16274.82</v>
      </c>
      <c r="I204">
        <v>16373.46</v>
      </c>
      <c r="J204" s="25">
        <f si="95" t="shared"/>
        <v>6.060896526044468E-3</v>
      </c>
      <c r="K204">
        <f ref="K204" si="113" t="shared">WEEKDAY(A204,2)</f>
        <v>2</v>
      </c>
    </row>
    <row r="205" spans="1:11">
      <c r="A205" s="1">
        <v>42683</v>
      </c>
      <c r="B205">
        <v>36.74</v>
      </c>
      <c r="C205" s="25">
        <f si="97" t="shared"/>
        <v>-2.3651342014350263E-2</v>
      </c>
      <c r="D205" s="38">
        <f si="98" t="shared"/>
        <v>36.325415947515062</v>
      </c>
      <c r="E205">
        <v>36.32</v>
      </c>
      <c r="F205" s="42">
        <f si="112" t="shared"/>
        <v>1.1413057267780635E-2</v>
      </c>
      <c r="G205" s="25">
        <f si="91" t="shared"/>
        <v>1.156387665198233E-2</v>
      </c>
      <c r="H205">
        <v>16373.46</v>
      </c>
      <c r="I205">
        <v>15945.65</v>
      </c>
      <c r="J205" s="25">
        <f si="95" t="shared"/>
        <v>-2.6128258779756997E-2</v>
      </c>
      <c r="K205">
        <f ref="K205" si="114" t="shared">WEEKDAY(A205,2)</f>
        <v>3</v>
      </c>
    </row>
    <row r="206" spans="1:11">
      <c r="A206" s="1">
        <v>42684</v>
      </c>
      <c r="B206">
        <v>36.39</v>
      </c>
      <c r="C206" s="25">
        <f si="97" t="shared"/>
        <v>-9.5264017419706137E-3</v>
      </c>
      <c r="D206" s="38">
        <f si="98" t="shared"/>
        <v>36.957310865345725</v>
      </c>
      <c r="E206">
        <v>36.96</v>
      </c>
      <c r="F206" s="42">
        <f si="112" t="shared"/>
        <v>-1.5350436816486068E-2</v>
      </c>
      <c r="G206" s="25">
        <f si="91" t="shared"/>
        <v>-1.5422077922077948E-2</v>
      </c>
      <c r="H206">
        <v>15945.65</v>
      </c>
      <c r="I206">
        <v>16225.45</v>
      </c>
      <c r="J206" s="25">
        <f si="95" t="shared"/>
        <v>1.754710532339554E-2</v>
      </c>
      <c r="K206">
        <f ref="K206" si="115" t="shared">WEEKDAY(A206,2)</f>
        <v>4</v>
      </c>
    </row>
    <row r="207" spans="1:11">
      <c r="A207" s="1">
        <v>42685</v>
      </c>
      <c r="B207">
        <v>35.979999999999997</v>
      </c>
      <c r="C207" s="25">
        <f si="97" t="shared"/>
        <v>-1.1266831547128486E-2</v>
      </c>
      <c r="D207" s="38">
        <f si="98" t="shared"/>
        <v>36.323394469798984</v>
      </c>
      <c r="E207">
        <v>36.32</v>
      </c>
      <c r="F207" s="42">
        <f si="112" t="shared"/>
        <v>-9.4538099979752932E-3</v>
      </c>
      <c r="G207" s="25">
        <f si="91" t="shared"/>
        <v>-9.3612334801762564E-3</v>
      </c>
      <c r="H207">
        <v>16225.45</v>
      </c>
      <c r="I207">
        <v>15945.98</v>
      </c>
      <c r="J207" s="25">
        <f si="95" t="shared"/>
        <v>-1.7224175600676794E-2</v>
      </c>
      <c r="K207">
        <f ref="K207" si="116" t="shared">WEEKDAY(A207,2)</f>
        <v>5</v>
      </c>
    </row>
    <row r="208" spans="1:11">
      <c r="A208" s="1">
        <v>42688</v>
      </c>
      <c r="B208">
        <v>35.76</v>
      </c>
      <c r="C208" s="25">
        <f si="97" t="shared"/>
        <v>-6.1145080600333301E-3</v>
      </c>
      <c r="D208" s="38">
        <f si="98" t="shared"/>
        <v>35.886555583288079</v>
      </c>
      <c r="E208">
        <v>35.89</v>
      </c>
      <c r="F208" s="42">
        <f si="112" t="shared"/>
        <v>-3.526545839551587E-3</v>
      </c>
      <c r="G208" s="25">
        <f si="91" t="shared"/>
        <v>-3.6221788799108978E-3</v>
      </c>
      <c r="H208">
        <v>15945.98</v>
      </c>
      <c r="I208">
        <v>15755.68</v>
      </c>
      <c r="J208" s="25">
        <f si="95" t="shared"/>
        <v>-1.1934042310350224E-2</v>
      </c>
      <c r="K208">
        <f ref="K208" si="117" t="shared">WEEKDAY(A208,2)</f>
        <v>1</v>
      </c>
    </row>
    <row r="209" spans="1:12">
      <c r="A209" s="1">
        <v>42689</v>
      </c>
      <c r="B209">
        <v>36.26</v>
      </c>
      <c r="C209" s="25">
        <f si="97" t="shared"/>
        <v>1.3982102908277394E-2</v>
      </c>
      <c r="D209" s="38">
        <f si="98" t="shared"/>
        <v>36.090114276248315</v>
      </c>
      <c r="E209">
        <v>36.090000000000003</v>
      </c>
      <c r="F209" s="42">
        <f si="112" t="shared"/>
        <v>4.7072647775872056E-3</v>
      </c>
      <c r="G209" s="25">
        <f si="91" t="shared"/>
        <v>4.7104461069547021E-3</v>
      </c>
      <c r="H209">
        <v>15755.68</v>
      </c>
      <c r="I209">
        <v>15843.53</v>
      </c>
      <c r="J209" s="25">
        <f si="95" t="shared"/>
        <v>5.5757669615021932E-3</v>
      </c>
      <c r="K209">
        <f ref="K209" si="118" t="shared">WEEKDAY(A209,2)</f>
        <v>2</v>
      </c>
    </row>
    <row r="210" spans="1:12">
      <c r="A210" s="1">
        <v>42690</v>
      </c>
      <c r="B210">
        <v>35.83</v>
      </c>
      <c r="C210" s="25">
        <f si="97" t="shared"/>
        <v>-1.185879757308328E-2</v>
      </c>
      <c r="D210" s="38">
        <f si="98" t="shared"/>
        <v>36.044487528978706</v>
      </c>
      <c r="E210">
        <v>36.04</v>
      </c>
      <c r="F210" s="42">
        <f si="112" t="shared"/>
        <v>-5.9506333334956585E-3</v>
      </c>
      <c r="G210" s="25">
        <f si="91" t="shared"/>
        <v>-5.8268590455050617E-3</v>
      </c>
      <c r="H210">
        <v>15843.53</v>
      </c>
      <c r="I210">
        <v>15823.55</v>
      </c>
      <c r="J210" s="25">
        <f si="95" t="shared"/>
        <v>-1.2610825996479669E-3</v>
      </c>
      <c r="K210">
        <f ref="K210" si="119" t="shared">WEEKDAY(A210,2)</f>
        <v>3</v>
      </c>
    </row>
    <row r="211" spans="1:12">
      <c r="A211" s="1">
        <v>42691</v>
      </c>
      <c r="B211">
        <v>35.97</v>
      </c>
      <c r="C211" s="25">
        <f si="97" t="shared"/>
        <v>3.907340217694788E-3</v>
      </c>
      <c r="D211" s="38">
        <f si="98" t="shared"/>
        <v>35.936664477945847</v>
      </c>
      <c r="E211" s="27">
        <v>35.94</v>
      </c>
      <c r="F211" s="42">
        <f>+B211/D211-1</f>
        <v>9.2761870191404583E-4</v>
      </c>
      <c r="G211" s="25">
        <f si="91" t="shared"/>
        <v>8.3472454090149917E-4</v>
      </c>
      <c r="H211">
        <v>15823.55</v>
      </c>
      <c r="I211">
        <v>15778.18</v>
      </c>
      <c r="J211" s="25">
        <f si="95" t="shared"/>
        <v>-2.8672453400152564E-3</v>
      </c>
      <c r="K211">
        <f ref="K211" si="120" t="shared">WEEKDAY(A211,2)</f>
        <v>4</v>
      </c>
    </row>
    <row r="212" spans="1:12">
      <c r="A212" s="1">
        <v>42692</v>
      </c>
      <c r="B212">
        <v>35.94</v>
      </c>
      <c r="C212" s="25">
        <f si="97" t="shared"/>
        <v>-8.3402835696422262E-4</v>
      </c>
      <c r="D212" s="38">
        <f>+E211*(1+J212)</f>
        <v>36.047103531586025</v>
      </c>
      <c r="E212">
        <v>36.04</v>
      </c>
      <c r="F212" s="42">
        <f>+B212/D212-1</f>
        <v>-2.9712104744332724E-3</v>
      </c>
      <c r="G212" s="25">
        <f>+B212/E212-1</f>
        <v>-2.7746947835738389E-3</v>
      </c>
      <c r="H212">
        <v>15778.18</v>
      </c>
      <c r="I212">
        <v>15825.2</v>
      </c>
      <c r="J212" s="25">
        <f si="95" t="shared"/>
        <v>2.9800648744024993E-3</v>
      </c>
      <c r="K212">
        <f ref="K212" si="121" t="shared">WEEKDAY(A212,2)</f>
        <v>5</v>
      </c>
    </row>
    <row r="213" spans="1:12">
      <c r="A213" s="1">
        <v>42695</v>
      </c>
      <c r="B213">
        <v>36.24</v>
      </c>
      <c r="C213" s="25">
        <f si="97" t="shared"/>
        <v>8.3472454090152137E-3</v>
      </c>
      <c r="D213" s="38">
        <f>+E212*(1+J213)</f>
        <v>36.242800722897655</v>
      </c>
      <c r="E213">
        <v>36.24</v>
      </c>
      <c r="F213" s="42">
        <f>+B213/D213-1</f>
        <v>-7.7276668518755365E-5</v>
      </c>
      <c r="G213" s="25">
        <f>+B213/E213-1</f>
        <v>0</v>
      </c>
      <c r="H213">
        <v>15825.2</v>
      </c>
      <c r="I213">
        <v>15914.25</v>
      </c>
      <c r="J213" s="25">
        <f si="95" t="shared"/>
        <v>5.627101079291208E-3</v>
      </c>
      <c r="K213">
        <f ref="K213" si="122" t="shared">WEEKDAY(A213,2)</f>
        <v>1</v>
      </c>
    </row>
    <row r="214" spans="1:12">
      <c r="A214" s="1">
        <v>42696</v>
      </c>
      <c r="B214">
        <v>36.880000000000003</v>
      </c>
      <c r="C214" s="25">
        <f si="97" t="shared"/>
        <v>1.7660044150110465E-2</v>
      </c>
      <c r="D214" s="38">
        <f>+E213*(1+J214)</f>
        <v>36.952764974786746</v>
      </c>
      <c r="E214">
        <v>36.96</v>
      </c>
      <c r="F214" s="42">
        <f>+B214/D214-1</f>
        <v>-1.9691347815621318E-3</v>
      </c>
      <c r="G214" s="25">
        <f>+B214/E214-1</f>
        <v>-2.1645021645021467E-3</v>
      </c>
      <c r="H214">
        <v>15914.25</v>
      </c>
      <c r="I214">
        <v>16227.25</v>
      </c>
      <c r="J214" s="25">
        <f si="95" t="shared"/>
        <v>1.9667907692791031E-2</v>
      </c>
      <c r="K214">
        <f ref="K214" si="123" t="shared">WEEKDAY(A214,2)</f>
        <v>2</v>
      </c>
    </row>
    <row r="215" spans="1:12">
      <c r="A215" s="1">
        <v>42697</v>
      </c>
      <c r="B215">
        <v>36.74</v>
      </c>
      <c r="C215" s="25">
        <f si="97" t="shared"/>
        <v>-3.79609544468551E-3</v>
      </c>
      <c r="D215" s="38">
        <f>+E214*(1+J215)</f>
        <v>36.950319986442558</v>
      </c>
      <c r="E215">
        <v>36.950000000000003</v>
      </c>
      <c r="F215" s="42">
        <f>+B215/D215-1</f>
        <v>-5.6919665789016971E-3</v>
      </c>
      <c r="G215" s="25">
        <f>+B215/E215-1</f>
        <v>-5.6833558863329525E-3</v>
      </c>
      <c r="H215">
        <v>16227.25</v>
      </c>
      <c r="I215">
        <v>16223</v>
      </c>
      <c r="J215" s="25">
        <f si="95" t="shared"/>
        <v>-2.6190512871870908E-4</v>
      </c>
      <c r="K215">
        <f ref="K215" si="124" t="shared">WEEKDAY(A215,2)</f>
        <v>3</v>
      </c>
    </row>
    <row r="216" spans="1:12">
      <c r="A216" s="1">
        <v>42698</v>
      </c>
      <c r="B216">
        <v>36.74</v>
      </c>
      <c r="C216" s="25">
        <f si="97" t="shared"/>
        <v>0</v>
      </c>
      <c r="D216" s="38">
        <f ref="D216" si="125" t="shared">+E215*(1+J216)</f>
        <v>36.918272606792826</v>
      </c>
      <c r="E216">
        <v>36.950000000000003</v>
      </c>
      <c r="F216" s="42">
        <f ref="F216" si="126" t="shared">+B216/D216-1</f>
        <v>-4.8288447482784935E-3</v>
      </c>
      <c r="G216" s="25">
        <f ref="G216:G231" si="127" t="shared">+B216/E216-1</f>
        <v>-5.6833558863329525E-3</v>
      </c>
      <c r="H216">
        <v>16223</v>
      </c>
      <c r="I216">
        <v>16209.07</v>
      </c>
      <c r="J216" s="25">
        <f si="95" t="shared"/>
        <v>-8.5865746162860912E-4</v>
      </c>
      <c r="K216">
        <f ref="K216" si="128" t="shared">WEEKDAY(A216,2)</f>
        <v>4</v>
      </c>
    </row>
    <row r="217" spans="1:12">
      <c r="A217" s="1">
        <v>42699</v>
      </c>
      <c r="B217">
        <v>37.090000000000003</v>
      </c>
      <c r="C217" s="25">
        <f si="97" t="shared"/>
        <v>9.5264017419707248E-3</v>
      </c>
      <c r="D217" s="31">
        <f>+E216*(1+J217+J216)</f>
        <v>37.235158122124666</v>
      </c>
      <c r="E217">
        <v>37.229999999999997</v>
      </c>
      <c r="F217" s="42">
        <f ref="F217:F231" si="129" t="shared">+B217/D217-1</f>
        <v>-3.8984156223688116E-3</v>
      </c>
      <c r="G217" s="25">
        <f si="127" t="shared"/>
        <v>-3.7604082728980304E-3</v>
      </c>
      <c r="H217">
        <v>16209.07</v>
      </c>
      <c r="I217">
        <v>16348.08</v>
      </c>
      <c r="J217" s="25">
        <f si="95" t="shared"/>
        <v>8.5760626612136903E-3</v>
      </c>
      <c r="K217">
        <f ref="K217" si="130" t="shared">WEEKDAY(A217,2)</f>
        <v>5</v>
      </c>
      <c r="L217" t="s">
        <v>110</v>
      </c>
    </row>
    <row r="218" spans="1:12">
      <c r="A218" s="1">
        <v>42702</v>
      </c>
      <c r="B218">
        <v>37.229999999999997</v>
      </c>
      <c r="C218" s="25">
        <f si="97" t="shared"/>
        <v>3.7746023186842059E-3</v>
      </c>
      <c r="D218" s="38">
        <f ref="D218:D231" si="131" t="shared">+E217*(1+J218)</f>
        <v>37.556250532172584</v>
      </c>
      <c r="E218">
        <v>37.549999999999997</v>
      </c>
      <c r="F218" s="42">
        <f si="129" t="shared"/>
        <v>-8.6869835926007832E-3</v>
      </c>
      <c r="G218" s="25">
        <f si="127" t="shared"/>
        <v>-8.5219707057256899E-3</v>
      </c>
      <c r="H218">
        <v>16348.08</v>
      </c>
      <c r="I218">
        <v>16491.34</v>
      </c>
      <c r="J218" s="25">
        <f si="95" t="shared"/>
        <v>8.7631085729944491E-3</v>
      </c>
      <c r="K218">
        <f ref="K218" si="132" t="shared">WEEKDAY(A218,2)</f>
        <v>1</v>
      </c>
    </row>
    <row r="219" spans="1:12">
      <c r="A219" s="1">
        <v>42703</v>
      </c>
      <c r="B219">
        <v>37.46</v>
      </c>
      <c r="C219" s="25">
        <f si="97" t="shared"/>
        <v>6.1778135911900733E-3</v>
      </c>
      <c r="D219" s="38">
        <f si="131" t="shared"/>
        <v>37.404730422148837</v>
      </c>
      <c r="E219">
        <v>37.409999999999997</v>
      </c>
      <c r="F219" s="42">
        <f si="129" t="shared"/>
        <v>1.477609308432104E-3</v>
      </c>
      <c r="G219" s="25">
        <f si="127" t="shared"/>
        <v>1.3365410318098014E-3</v>
      </c>
      <c r="H219">
        <v>16491.34</v>
      </c>
      <c r="I219">
        <v>16427.54</v>
      </c>
      <c r="J219" s="25">
        <f si="95" t="shared"/>
        <v>-3.8686971465022868E-3</v>
      </c>
      <c r="K219">
        <f ref="K219" si="133" t="shared">WEEKDAY(A219,2)</f>
        <v>2</v>
      </c>
    </row>
    <row r="220" spans="1:12">
      <c r="A220" s="1">
        <v>42704</v>
      </c>
      <c r="B220">
        <v>37.590000000000003</v>
      </c>
      <c r="C220" s="25">
        <f si="97" t="shared"/>
        <v>3.4703683929524498E-3</v>
      </c>
      <c r="D220" s="38">
        <f si="131" t="shared"/>
        <v>37.391918449140888</v>
      </c>
      <c r="E220">
        <v>37.39</v>
      </c>
      <c r="F220" s="42">
        <f si="129" t="shared"/>
        <v>5.2974428452645661E-3</v>
      </c>
      <c r="G220" s="25">
        <f si="127" t="shared"/>
        <v>5.3490238031559389E-3</v>
      </c>
      <c r="H220">
        <v>16427.54</v>
      </c>
      <c r="I220">
        <v>16419.599999999999</v>
      </c>
      <c r="J220" s="25">
        <f si="95" t="shared"/>
        <v>-4.8333469283912134E-4</v>
      </c>
      <c r="K220">
        <f ref="K220" si="134" t="shared">WEEKDAY(A220,2)</f>
        <v>3</v>
      </c>
    </row>
    <row r="221" spans="1:12">
      <c r="A221" s="1">
        <v>42705</v>
      </c>
      <c r="B221">
        <v>37.590000000000003</v>
      </c>
      <c r="C221" s="25">
        <f si="97" t="shared"/>
        <v>0</v>
      </c>
      <c r="D221" s="38">
        <f si="131" t="shared"/>
        <v>37.740659340057007</v>
      </c>
      <c r="E221">
        <v>37.74</v>
      </c>
      <c r="F221" s="42">
        <f si="129" t="shared"/>
        <v>-3.9919636458788377E-3</v>
      </c>
      <c r="G221" s="25">
        <f si="127" t="shared"/>
        <v>-3.9745627980921627E-3</v>
      </c>
      <c r="H221">
        <v>16419.599999999999</v>
      </c>
      <c r="I221">
        <v>16573.59</v>
      </c>
      <c r="J221" s="25">
        <f si="95" t="shared"/>
        <v>9.3784257838194218E-3</v>
      </c>
      <c r="K221">
        <f ref="K221" si="135" t="shared">WEEKDAY(A221,2)</f>
        <v>4</v>
      </c>
    </row>
    <row r="222" spans="1:12">
      <c r="A222" s="1">
        <v>42706</v>
      </c>
      <c r="B222">
        <v>37.369999999999997</v>
      </c>
      <c r="C222" s="25">
        <f si="97" t="shared"/>
        <v>-5.8526203777602426E-3</v>
      </c>
      <c r="D222" s="38">
        <f si="131" t="shared"/>
        <v>37.272712864261756</v>
      </c>
      <c r="E222">
        <v>37.270000000000003</v>
      </c>
      <c r="F222" s="42">
        <f si="129" t="shared"/>
        <v>2.6101436751475582E-3</v>
      </c>
      <c r="G222" s="25">
        <f si="127" t="shared"/>
        <v>2.6831231553525736E-3</v>
      </c>
      <c r="H222">
        <v>16573.59</v>
      </c>
      <c r="I222">
        <v>16368.38</v>
      </c>
      <c r="J222" s="25">
        <f si="95" t="shared"/>
        <v>-1.2381747104881935E-2</v>
      </c>
      <c r="K222">
        <f ref="K222" si="136" t="shared">WEEKDAY(A222,2)</f>
        <v>5</v>
      </c>
    </row>
    <row r="223" spans="1:12">
      <c r="A223" s="1">
        <v>42709</v>
      </c>
      <c r="B223">
        <v>37.26</v>
      </c>
      <c r="C223" s="25">
        <f si="97" t="shared"/>
        <v>-2.9435375970029432E-3</v>
      </c>
      <c r="D223" s="38">
        <f si="131" t="shared"/>
        <v>36.962953151136524</v>
      </c>
      <c r="E223">
        <v>36.96</v>
      </c>
      <c r="F223" s="42">
        <f si="129" t="shared"/>
        <v>8.036339727750974E-3</v>
      </c>
      <c r="G223" s="25">
        <f si="127" t="shared"/>
        <v>8.1168831168829669E-3</v>
      </c>
      <c r="H223">
        <v>16368.38</v>
      </c>
      <c r="I223">
        <v>16233.53</v>
      </c>
      <c r="J223" s="25">
        <f si="95" t="shared"/>
        <v>-8.238445099637115E-3</v>
      </c>
      <c r="K223">
        <f ref="K223" si="137" t="shared">WEEKDAY(A223,2)</f>
        <v>1</v>
      </c>
    </row>
    <row r="224" spans="1:12">
      <c r="A224" s="1">
        <v>42710</v>
      </c>
      <c r="B224">
        <v>37.26</v>
      </c>
      <c r="C224" s="25">
        <f si="97" t="shared"/>
        <v>0</v>
      </c>
      <c r="D224" s="38">
        <f si="131" t="shared"/>
        <v>37.144509370420352</v>
      </c>
      <c r="E224">
        <v>37.14</v>
      </c>
      <c r="F224" s="42">
        <f si="129" t="shared"/>
        <v>3.1092247962660746E-3</v>
      </c>
      <c r="G224" s="25">
        <f si="127" t="shared"/>
        <v>3.2310177705976439E-3</v>
      </c>
      <c r="H224">
        <v>16233.53</v>
      </c>
      <c r="I224">
        <v>16314.57</v>
      </c>
      <c r="J224" s="25">
        <f si="95" t="shared"/>
        <v>4.9921366455722982E-3</v>
      </c>
      <c r="K224">
        <f ref="K224" si="138" t="shared">WEEKDAY(A224,2)</f>
        <v>2</v>
      </c>
    </row>
    <row r="225" spans="1:12">
      <c r="A225" s="1">
        <v>42711</v>
      </c>
      <c r="B225">
        <v>37.69</v>
      </c>
      <c r="C225" s="25">
        <f si="97" t="shared"/>
        <v>1.1540526033279708E-2</v>
      </c>
      <c r="D225" s="38">
        <f si="131" t="shared"/>
        <v>37.29473321086612</v>
      </c>
      <c r="E225">
        <v>37.299999999999997</v>
      </c>
      <c r="F225" s="42">
        <f si="129" t="shared"/>
        <v>1.0598461367159251E-2</v>
      </c>
      <c r="G225" s="25">
        <f si="127" t="shared"/>
        <v>1.0455764075067098E-2</v>
      </c>
      <c r="H225">
        <v>16314.57</v>
      </c>
      <c r="I225">
        <v>16382.54</v>
      </c>
      <c r="J225" s="25">
        <f si="95" t="shared"/>
        <v>4.1662146167507075E-3</v>
      </c>
      <c r="K225">
        <f ref="K225" si="139" t="shared">WEEKDAY(A225,2)</f>
        <v>3</v>
      </c>
    </row>
    <row r="226" spans="1:12">
      <c r="A226" s="1">
        <v>42712</v>
      </c>
      <c r="B226">
        <v>37.69</v>
      </c>
      <c r="C226" s="25">
        <f si="97" t="shared"/>
        <v>0</v>
      </c>
      <c r="D226" s="38">
        <f si="131" t="shared"/>
        <v>37.570508297248161</v>
      </c>
      <c r="E226">
        <v>37.57</v>
      </c>
      <c r="F226" s="42">
        <f si="129" t="shared"/>
        <v>3.1804654280014333E-3</v>
      </c>
      <c r="G226" s="25">
        <f si="127" t="shared"/>
        <v>3.1940377961139355E-3</v>
      </c>
      <c r="H226">
        <v>16382.54</v>
      </c>
      <c r="I226">
        <v>16501.349999999999</v>
      </c>
      <c r="J226" s="25">
        <f si="95" t="shared"/>
        <v>7.2522331701920795E-3</v>
      </c>
      <c r="K226">
        <f ref="K226" si="140" t="shared">WEEKDAY(A226,2)</f>
        <v>4</v>
      </c>
    </row>
    <row r="227" spans="1:12">
      <c r="A227" s="1">
        <v>42713</v>
      </c>
      <c r="B227">
        <v>37.47</v>
      </c>
      <c r="C227" s="25">
        <f si="97" t="shared"/>
        <v>-5.8370920668612269E-3</v>
      </c>
      <c r="D227" s="38">
        <f si="131" t="shared"/>
        <v>37.390293485078494</v>
      </c>
      <c r="E227">
        <v>37.39</v>
      </c>
      <c r="F227" s="42">
        <f si="129" t="shared"/>
        <v>2.1317434952285996E-3</v>
      </c>
      <c r="G227" s="25">
        <f si="127" t="shared"/>
        <v>2.1396095212622424E-3</v>
      </c>
      <c r="H227">
        <v>16501.349999999999</v>
      </c>
      <c r="I227">
        <v>16422.419999999998</v>
      </c>
      <c r="J227" s="25">
        <f si="95" t="shared"/>
        <v>-4.7832450072267108E-3</v>
      </c>
      <c r="K227">
        <f ref="K227" si="141" t="shared">WEEKDAY(A227,2)</f>
        <v>5</v>
      </c>
    </row>
    <row r="228" spans="1:12">
      <c r="A228" s="1">
        <v>42716</v>
      </c>
      <c r="B228">
        <v>36.61</v>
      </c>
      <c r="C228" s="25">
        <f si="97" t="shared"/>
        <v>-2.2951694689084534E-2</v>
      </c>
      <c r="D228" s="38">
        <f si="131" t="shared"/>
        <v>36.751708779826608</v>
      </c>
      <c r="E228">
        <v>36.75</v>
      </c>
      <c r="F228" s="42">
        <f si="129" t="shared"/>
        <v>-3.8558419331073956E-3</v>
      </c>
      <c r="G228" s="25">
        <f si="127" t="shared"/>
        <v>-3.8095238095238182E-3</v>
      </c>
      <c r="H228">
        <v>16422.419999999998</v>
      </c>
      <c r="I228">
        <v>16142.07</v>
      </c>
      <c r="J228" s="25">
        <f si="95" t="shared"/>
        <v>-1.7071174650264642E-2</v>
      </c>
      <c r="K228">
        <f ref="K228" si="142" t="shared">WEEKDAY(A228,2)</f>
        <v>1</v>
      </c>
    </row>
    <row r="229" spans="1:12">
      <c r="A229" s="1">
        <v>42717</v>
      </c>
      <c r="B229">
        <v>37.01</v>
      </c>
      <c r="C229" s="25">
        <f si="97" t="shared"/>
        <v>1.0925976509150503E-2</v>
      </c>
      <c r="D229" s="38">
        <f si="131" t="shared"/>
        <v>36.854976778071212</v>
      </c>
      <c r="E229">
        <v>36.85</v>
      </c>
      <c r="F229" s="42">
        <f si="129" t="shared"/>
        <v>4.2063036116475327E-3</v>
      </c>
      <c r="G229" s="25">
        <f si="127" t="shared"/>
        <v>4.3419267299862341E-3</v>
      </c>
      <c r="H229">
        <v>16142.07</v>
      </c>
      <c r="I229">
        <v>16188.18</v>
      </c>
      <c r="J229" s="25">
        <f si="95" t="shared"/>
        <v>2.856510967924164E-3</v>
      </c>
      <c r="K229">
        <f ref="K229" si="143" t="shared">WEEKDAY(A229,2)</f>
        <v>2</v>
      </c>
    </row>
    <row r="230" spans="1:12">
      <c r="A230" s="1">
        <v>42718</v>
      </c>
      <c r="B230">
        <v>36.200000000000003</v>
      </c>
      <c r="C230" s="25">
        <f si="97" t="shared"/>
        <v>-2.1885976763036941E-2</v>
      </c>
      <c r="D230" s="38">
        <f si="131" t="shared"/>
        <v>36.813214147606466</v>
      </c>
      <c r="E230">
        <v>36.81</v>
      </c>
      <c r="F230" s="42">
        <f si="129" t="shared"/>
        <v>-1.665744656654311E-2</v>
      </c>
      <c r="G230" s="25">
        <f si="127" t="shared"/>
        <v>-1.657158380874757E-2</v>
      </c>
      <c r="H230">
        <v>16188.18</v>
      </c>
      <c r="I230">
        <v>16172.02</v>
      </c>
      <c r="J230" s="25">
        <f si="95" t="shared"/>
        <v>-9.9825922370522235E-4</v>
      </c>
      <c r="K230">
        <f ref="K230" si="144" t="shared">WEEKDAY(A230,2)</f>
        <v>3</v>
      </c>
    </row>
    <row r="231" spans="1:12">
      <c r="A231" s="1">
        <v>42719</v>
      </c>
      <c r="B231">
        <v>35.880000000000003</v>
      </c>
      <c r="C231" s="25">
        <f si="97" t="shared"/>
        <v>-8.8397790055249059E-3</v>
      </c>
      <c r="D231" s="38">
        <f si="131" t="shared"/>
        <v>35.991768338154422</v>
      </c>
      <c r="E231">
        <v>36</v>
      </c>
      <c r="F231" s="42">
        <f si="129" t="shared"/>
        <v>-3.1053861289703777E-3</v>
      </c>
      <c r="G231" s="25">
        <f si="127" t="shared"/>
        <v>-3.3333333333332993E-3</v>
      </c>
      <c r="H231">
        <v>16172.02</v>
      </c>
      <c r="I231">
        <v>15812.54</v>
      </c>
      <c r="J231" s="25">
        <f si="95" t="shared"/>
        <v>-2.2228515670893234E-2</v>
      </c>
      <c r="K231">
        <f ref="K231" si="145" t="shared">WEEKDAY(A231,2)</f>
        <v>4</v>
      </c>
    </row>
    <row r="232" spans="1:12">
      <c r="A232" s="1">
        <v>42720</v>
      </c>
      <c r="B232">
        <v>35.5</v>
      </c>
      <c r="C232" s="25">
        <f si="97" t="shared"/>
        <v>-1.0590858416945403E-2</v>
      </c>
      <c r="D232" s="38">
        <f>+E231*(1+J232)</f>
        <v>35.908090667280526</v>
      </c>
      <c r="E232">
        <v>35.9</v>
      </c>
      <c r="F232" s="42">
        <f ref="F232:F250" si="146" t="shared">+B232/D232-1</f>
        <v>-1.1364866794557171E-2</v>
      </c>
      <c r="G232" s="25">
        <f ref="G232:G263" si="147" t="shared">+B232/E232-1</f>
        <v>-1.114206128133699E-2</v>
      </c>
      <c r="H232">
        <v>15812.54</v>
      </c>
      <c r="I232">
        <v>15772.17</v>
      </c>
      <c r="J232" s="25">
        <f si="95" t="shared"/>
        <v>-2.553037019985438E-3</v>
      </c>
      <c r="K232">
        <f ref="K232" si="148" t="shared">WEEKDAY(A232,2)</f>
        <v>5</v>
      </c>
    </row>
    <row r="233" spans="1:12">
      <c r="A233" s="1">
        <v>42723</v>
      </c>
      <c r="B233">
        <v>35.36</v>
      </c>
      <c r="C233" s="25">
        <f ref="C233:C247" si="149" t="shared">B233/B232-1</f>
        <v>-3.9436619718310473E-3</v>
      </c>
      <c r="D233" s="38">
        <f>+E232*(1+J233)</f>
        <v>35.535768698917138</v>
      </c>
      <c r="E233">
        <v>35.53</v>
      </c>
      <c r="F233" s="42">
        <f si="146" t="shared"/>
        <v>-4.9462472700778637E-3</v>
      </c>
      <c r="G233" s="25">
        <f si="147" t="shared"/>
        <v>-4.784688995215336E-3</v>
      </c>
      <c r="H233">
        <v>15772.17</v>
      </c>
      <c r="I233">
        <v>15612.15</v>
      </c>
      <c r="J233" s="25">
        <f si="95" t="shared"/>
        <v>-1.0145718693115868E-2</v>
      </c>
      <c r="K233">
        <f ref="K233" si="150" t="shared">WEEKDAY(A233,2)</f>
        <v>1</v>
      </c>
    </row>
    <row r="234" spans="1:12">
      <c r="A234" s="1">
        <v>42724</v>
      </c>
      <c r="B234">
        <v>35.22</v>
      </c>
      <c r="C234" s="25">
        <f si="149" t="shared"/>
        <v>-3.9592760180995334E-3</v>
      </c>
      <c r="D234" s="38">
        <f>+E233*(1+J234)</f>
        <v>35.322174710081569</v>
      </c>
      <c r="E234">
        <v>35.33</v>
      </c>
      <c r="F234" s="42">
        <f si="146" t="shared"/>
        <v>-2.892650606034386E-3</v>
      </c>
      <c r="G234" s="25">
        <f si="147" t="shared"/>
        <v>-3.1135012737050216E-3</v>
      </c>
      <c r="H234">
        <v>15612.15</v>
      </c>
      <c r="I234">
        <v>15520.83</v>
      </c>
      <c r="J234" s="25">
        <f si="95" t="shared"/>
        <v>-5.8492904564714232E-3</v>
      </c>
      <c r="K234">
        <f ref="K234" si="151" t="shared">WEEKDAY(A234,2)</f>
        <v>2</v>
      </c>
    </row>
    <row r="235" spans="1:12">
      <c r="A235" s="1">
        <v>42725</v>
      </c>
      <c r="B235">
        <v>35.11</v>
      </c>
      <c r="C235" s="25">
        <f si="149" t="shared"/>
        <v>-3.1232254400908044E-3</v>
      </c>
      <c r="D235" s="38">
        <f>+E234*(1+J235)</f>
        <v>35.485835209843799</v>
      </c>
      <c r="E235">
        <v>35.479999999999997</v>
      </c>
      <c r="F235" s="42">
        <f si="146" t="shared"/>
        <v>-1.0591133268283426E-2</v>
      </c>
      <c r="G235" s="25">
        <f si="147" t="shared"/>
        <v>-1.0428410372040564E-2</v>
      </c>
      <c r="H235">
        <v>15520.83</v>
      </c>
      <c r="I235">
        <v>15589.29</v>
      </c>
      <c r="J235" s="25">
        <f si="95" t="shared"/>
        <v>4.4108465848797795E-3</v>
      </c>
      <c r="K235">
        <f ref="K235" si="152" t="shared">WEEKDAY(A235,2)</f>
        <v>3</v>
      </c>
      <c r="L235" t="s">
        <v>122</v>
      </c>
    </row>
    <row r="236" spans="1:12">
      <c r="A236" s="1">
        <v>42726</v>
      </c>
      <c r="B236">
        <v>34.06</v>
      </c>
      <c r="C236" s="25">
        <f>B236/(B235-0.689194)-1</f>
        <v>-1.0482206604923716E-2</v>
      </c>
      <c r="D236" s="38">
        <f>+(E235-0.689194)*(1+J236)</f>
        <v>34.328239047969468</v>
      </c>
      <c r="E236">
        <v>34.32</v>
      </c>
      <c r="F236" s="42">
        <f si="146" t="shared"/>
        <v>-7.8139472168856638E-3</v>
      </c>
      <c r="G236" s="25">
        <f si="147" t="shared"/>
        <v>-7.575757575757569E-3</v>
      </c>
      <c r="H236">
        <v>15589.29</v>
      </c>
      <c r="I236">
        <v>15382.02</v>
      </c>
      <c r="J236" s="25">
        <f>+I236/H236-1</f>
        <v>-1.3295666447926791E-2</v>
      </c>
      <c r="K236">
        <f ref="K236" si="153" t="shared">WEEKDAY(A236,2)</f>
        <v>4</v>
      </c>
    </row>
    <row r="237" spans="1:12">
      <c r="A237" s="1">
        <v>42727</v>
      </c>
      <c r="B237">
        <v>33.97</v>
      </c>
      <c r="C237" s="25">
        <f si="149" t="shared"/>
        <v>-2.6423957721668501E-3</v>
      </c>
      <c r="D237" s="38">
        <f ref="D237:D247" si="154" t="shared">+E236*(1+J237)</f>
        <v>34.258754207834862</v>
      </c>
      <c r="E237">
        <v>34.26</v>
      </c>
      <c r="F237" s="42">
        <f si="146" t="shared"/>
        <v>-8.4286254568132213E-3</v>
      </c>
      <c r="G237" s="25">
        <f si="147" t="shared"/>
        <v>-8.4646818447168259E-3</v>
      </c>
      <c r="H237">
        <v>15382.02</v>
      </c>
      <c r="I237">
        <v>15354.57</v>
      </c>
      <c r="J237" s="25">
        <f ref="J237:J276" si="155" t="shared">+I237/H237-1</f>
        <v>-1.7845510537628506E-3</v>
      </c>
      <c r="K237">
        <f ref="K237:K238" si="156" t="shared">WEEKDAY(A237,2)</f>
        <v>5</v>
      </c>
    </row>
    <row r="238" spans="1:12">
      <c r="A238" s="1">
        <v>42731</v>
      </c>
      <c r="B238">
        <v>34.049999999999997</v>
      </c>
      <c r="C238" s="25">
        <f si="149" t="shared"/>
        <v>2.3550191345305116E-3</v>
      </c>
      <c r="D238" s="38">
        <f si="154" t="shared"/>
        <v>34.26</v>
      </c>
      <c r="E238">
        <v>34.25</v>
      </c>
      <c r="F238" s="42">
        <f si="146" t="shared"/>
        <v>-6.1295971978984065E-3</v>
      </c>
      <c r="G238" s="25">
        <f si="147" t="shared"/>
        <v>-5.8394160583942201E-3</v>
      </c>
      <c r="H238">
        <v>15354.57</v>
      </c>
      <c r="I238">
        <v>15354.57</v>
      </c>
      <c r="J238" s="25">
        <f si="155" t="shared"/>
        <v>0</v>
      </c>
      <c r="K238">
        <f si="156" t="shared"/>
        <v>2</v>
      </c>
    </row>
    <row r="239" spans="1:12">
      <c r="A239" s="1">
        <v>42732</v>
      </c>
      <c r="B239">
        <v>34.36</v>
      </c>
      <c r="C239" s="25">
        <f si="149" t="shared"/>
        <v>9.1042584434655183E-3</v>
      </c>
      <c r="D239" s="38">
        <f si="154" t="shared"/>
        <v>34.714992181480824</v>
      </c>
      <c r="E239">
        <v>34.72</v>
      </c>
      <c r="F239" s="42">
        <f si="146" t="shared"/>
        <v>-1.0225904117305284E-2</v>
      </c>
      <c r="G239" s="25">
        <f si="147" t="shared"/>
        <v>-1.0368663594470084E-2</v>
      </c>
      <c r="H239">
        <v>15354.57</v>
      </c>
      <c r="I239">
        <v>15563.03</v>
      </c>
      <c r="J239" s="25">
        <f si="155" t="shared"/>
        <v>1.3576414057834274E-2</v>
      </c>
      <c r="K239">
        <f ref="K239" si="157" t="shared">WEEKDAY(A239,2)</f>
        <v>3</v>
      </c>
    </row>
    <row r="240" spans="1:12">
      <c r="A240" s="1">
        <v>42733</v>
      </c>
      <c r="B240">
        <v>34.81</v>
      </c>
      <c r="C240" s="25">
        <f si="149" t="shared"/>
        <v>1.3096623981373678E-2</v>
      </c>
      <c r="D240" s="38">
        <f si="154" t="shared"/>
        <v>34.832371845328318</v>
      </c>
      <c r="E240">
        <v>34.83</v>
      </c>
      <c r="F240" s="42">
        <f si="146" t="shared"/>
        <v>-6.4227166119079637E-4</v>
      </c>
      <c r="G240" s="25">
        <f si="147" t="shared"/>
        <v>-5.7421762848108848E-4</v>
      </c>
      <c r="H240">
        <v>15563.03</v>
      </c>
      <c r="I240">
        <v>15613.4</v>
      </c>
      <c r="J240" s="25">
        <f si="155" t="shared"/>
        <v>3.236516282497659E-3</v>
      </c>
      <c r="K240">
        <f ref="K240" si="158" t="shared">WEEKDAY(A240,2)</f>
        <v>4</v>
      </c>
    </row>
    <row r="241" spans="1:12">
      <c r="A241" s="1">
        <v>42734</v>
      </c>
      <c r="B241">
        <v>34.71</v>
      </c>
      <c r="C241" s="25">
        <f si="149" t="shared"/>
        <v>-2.8727377190462811E-3</v>
      </c>
      <c r="D241" s="38">
        <f si="154" t="shared"/>
        <v>35.173249522845758</v>
      </c>
      <c r="E241">
        <v>35.17</v>
      </c>
      <c r="F241" s="42">
        <f si="146" t="shared"/>
        <v>-1.3170506823512729E-2</v>
      </c>
      <c r="G241" s="25">
        <f si="147" t="shared"/>
        <v>-1.3079328973557014E-2</v>
      </c>
      <c r="H241">
        <v>15613.4</v>
      </c>
      <c r="I241">
        <v>15767.27</v>
      </c>
      <c r="J241" s="25">
        <f si="155" t="shared"/>
        <v>9.8549963492897685E-3</v>
      </c>
      <c r="K241">
        <f ref="K241" si="159" t="shared">WEEKDAY(A241,2)</f>
        <v>5</v>
      </c>
    </row>
    <row r="242" spans="1:12">
      <c r="A242" s="1">
        <v>42738</v>
      </c>
      <c r="B242">
        <v>35.15</v>
      </c>
      <c r="C242" s="25">
        <f si="149" t="shared"/>
        <v>1.2676462114664222E-2</v>
      </c>
      <c r="D242" s="38">
        <f si="154" t="shared"/>
        <v>35.305083321335907</v>
      </c>
      <c r="E242">
        <v>35.299999999999997</v>
      </c>
      <c r="F242" s="42">
        <f si="146" t="shared"/>
        <v>-4.3926626634580579E-3</v>
      </c>
      <c r="G242" s="25">
        <f si="147" t="shared"/>
        <v>-4.2492917847024581E-3</v>
      </c>
      <c r="H242">
        <v>15767.27</v>
      </c>
      <c r="I242">
        <v>15827.83</v>
      </c>
      <c r="J242" s="25">
        <f si="155" t="shared"/>
        <v>3.8408678230283932E-3</v>
      </c>
      <c r="K242">
        <f ref="K242" si="160" t="shared">WEEKDAY(A242,2)</f>
        <v>2</v>
      </c>
    </row>
    <row r="243" spans="1:12">
      <c r="A243" s="1">
        <v>42739</v>
      </c>
      <c r="B243">
        <v>35.51</v>
      </c>
      <c r="C243" s="25">
        <f si="149" t="shared"/>
        <v>1.0241820768136511E-2</v>
      </c>
      <c r="D243" s="38">
        <f si="154" t="shared"/>
        <v>35.262241886601004</v>
      </c>
      <c r="E243">
        <v>35.270000000000003</v>
      </c>
      <c r="F243" s="42">
        <f si="146" t="shared"/>
        <v>7.0261588640834205E-3</v>
      </c>
      <c r="G243" s="25">
        <f si="147" t="shared"/>
        <v>6.804649844059929E-3</v>
      </c>
      <c r="H243">
        <v>15827.83</v>
      </c>
      <c r="I243">
        <v>15810.9</v>
      </c>
      <c r="J243" s="25">
        <f si="155" t="shared"/>
        <v>-1.069634940481401E-3</v>
      </c>
      <c r="K243">
        <f ref="K243" si="161" t="shared">WEEKDAY(A243,2)</f>
        <v>3</v>
      </c>
      <c r="L243" t="s">
        <v>123</v>
      </c>
    </row>
    <row r="244" spans="1:12">
      <c r="A244" s="1">
        <v>42740</v>
      </c>
      <c r="B244">
        <v>36.020000000000003</v>
      </c>
      <c r="C244" s="25">
        <f si="149" t="shared"/>
        <v>1.4362151506617904E-2</v>
      </c>
      <c r="D244" s="38">
        <f si="154" t="shared"/>
        <v>35.874128885768677</v>
      </c>
      <c r="E244">
        <v>35.869999999999997</v>
      </c>
      <c r="F244" s="42">
        <f si="146" t="shared"/>
        <v>4.0661925114839903E-3</v>
      </c>
      <c r="G244" s="25">
        <f si="147" t="shared"/>
        <v>4.1817674937274507E-3</v>
      </c>
      <c r="H244">
        <v>15810.9</v>
      </c>
      <c r="I244">
        <v>16081.72</v>
      </c>
      <c r="J244" s="25">
        <f si="155" t="shared"/>
        <v>1.7128689701408462E-2</v>
      </c>
      <c r="K244">
        <f ref="K244" si="162" t="shared">WEEKDAY(A244,2)</f>
        <v>4</v>
      </c>
    </row>
    <row r="245" spans="1:12">
      <c r="A245" s="1">
        <v>42741</v>
      </c>
      <c r="B245">
        <v>35.75</v>
      </c>
      <c r="C245" s="25">
        <f si="149" t="shared"/>
        <v>-7.4958356468629583E-3</v>
      </c>
      <c r="D245" s="38">
        <f si="154" t="shared"/>
        <v>35.935442365617604</v>
      </c>
      <c r="E245">
        <v>35.93</v>
      </c>
      <c r="F245" s="42">
        <f si="146" t="shared"/>
        <v>-5.1604308562799295E-3</v>
      </c>
      <c r="G245" s="25">
        <f si="147" t="shared"/>
        <v>-5.0097411633732714E-3</v>
      </c>
      <c r="H245">
        <v>16081.72</v>
      </c>
      <c r="I245">
        <v>16111.06</v>
      </c>
      <c r="J245" s="25">
        <f si="155" t="shared"/>
        <v>1.824431715015562E-3</v>
      </c>
      <c r="K245">
        <f ref="K245" si="163" t="shared">WEEKDAY(A245,2)</f>
        <v>5</v>
      </c>
    </row>
    <row r="246" spans="1:12">
      <c r="A246" s="1">
        <v>42744</v>
      </c>
      <c r="B246">
        <v>35.799999999999997</v>
      </c>
      <c r="C246" s="25">
        <f si="149" t="shared"/>
        <v>1.3986013986013734E-3</v>
      </c>
      <c r="D246" s="38">
        <f si="154" t="shared"/>
        <v>35.940459380078039</v>
      </c>
      <c r="E246">
        <v>35.93</v>
      </c>
      <c r="F246" s="42">
        <f si="146" t="shared"/>
        <v>-3.9081130987407287E-3</v>
      </c>
      <c r="G246" s="25">
        <f si="147" t="shared"/>
        <v>-3.618146395769628E-3</v>
      </c>
      <c r="H246">
        <v>16111.06</v>
      </c>
      <c r="I246">
        <v>16115.75</v>
      </c>
      <c r="J246" s="25">
        <f si="155" t="shared"/>
        <v>2.9110437177948256E-4</v>
      </c>
      <c r="K246">
        <f ref="K246" si="164" t="shared">WEEKDAY(A246,2)</f>
        <v>1</v>
      </c>
    </row>
    <row r="247" spans="1:12">
      <c r="A247" s="1">
        <v>42745</v>
      </c>
      <c r="B247">
        <v>36.340000000000003</v>
      </c>
      <c r="C247" s="25">
        <f si="149" t="shared"/>
        <v>1.5083798882681743E-2</v>
      </c>
      <c r="D247" s="38">
        <f si="154" t="shared"/>
        <v>36.160173166002203</v>
      </c>
      <c r="E247">
        <v>36.17</v>
      </c>
      <c r="F247" s="42">
        <f si="146" t="shared"/>
        <v>4.9730634079727665E-3</v>
      </c>
      <c r="G247" s="25">
        <f si="147" t="shared"/>
        <v>4.7000276472215496E-3</v>
      </c>
      <c r="H247">
        <v>16115.75</v>
      </c>
      <c r="I247">
        <v>16218.99</v>
      </c>
      <c r="J247" s="25">
        <f si="155" t="shared"/>
        <v>6.4061554690286737E-3</v>
      </c>
      <c r="K247">
        <f ref="K247:K248" si="165" t="shared">WEEKDAY(A247,2)</f>
        <v>2</v>
      </c>
    </row>
    <row r="248" spans="1:12">
      <c r="A248" s="1">
        <v>42746</v>
      </c>
      <c r="B248">
        <v>36.53</v>
      </c>
      <c r="C248" s="25">
        <f ref="C248:C250" si="166" t="shared">B248/B247-1</f>
        <v>5.2283984589982513E-3</v>
      </c>
      <c r="D248" s="38">
        <f ref="D248:D250" si="167" t="shared">+E247*(1+J248)</f>
        <v>36.461741927210021</v>
      </c>
      <c r="E248">
        <v>36.46</v>
      </c>
      <c r="F248" s="42">
        <f si="146" t="shared"/>
        <v>1.8720464021233507E-3</v>
      </c>
      <c r="G248" s="25">
        <f si="147" t="shared"/>
        <v>1.9199122325836981E-3</v>
      </c>
      <c r="H248">
        <v>16218.99</v>
      </c>
      <c r="I248">
        <v>16349.81</v>
      </c>
      <c r="J248" s="25">
        <f si="155" t="shared"/>
        <v>8.0658536690632054E-3</v>
      </c>
      <c r="K248">
        <f si="165" t="shared"/>
        <v>3</v>
      </c>
      <c r="L248" t="s">
        <v>152</v>
      </c>
    </row>
    <row r="249" spans="1:12">
      <c r="A249" s="1">
        <v>42747</v>
      </c>
      <c r="B249">
        <v>36.475000000000001</v>
      </c>
      <c r="C249" s="25">
        <f si="166" t="shared"/>
        <v>-1.5056118258964801E-3</v>
      </c>
      <c r="D249" s="38">
        <f si="167" t="shared"/>
        <v>36.386097954655135</v>
      </c>
      <c r="E249">
        <v>36.39</v>
      </c>
      <c r="F249" s="42">
        <f si="146" t="shared"/>
        <v>2.4432970376668806E-3</v>
      </c>
      <c r="G249" s="25">
        <f si="147" t="shared"/>
        <v>2.3358065402583339E-3</v>
      </c>
      <c r="H249">
        <v>16349.81</v>
      </c>
      <c r="I249">
        <v>16316.67</v>
      </c>
      <c r="J249" s="25">
        <f si="155" t="shared"/>
        <v>-2.0269348695794998E-3</v>
      </c>
      <c r="K249">
        <f ref="K249" si="168" t="shared">WEEKDAY(A249,2)</f>
        <v>4</v>
      </c>
    </row>
    <row r="250" spans="1:12">
      <c r="A250" s="1">
        <v>42748</v>
      </c>
      <c r="B250">
        <v>36.57</v>
      </c>
      <c r="C250" s="25">
        <f si="166" t="shared"/>
        <v>2.6045236463330124E-3</v>
      </c>
      <c r="D250" s="38">
        <f si="167" t="shared"/>
        <v>36.640834471739637</v>
      </c>
      <c r="E250">
        <v>36.64</v>
      </c>
      <c r="F250" s="42">
        <f si="146" t="shared"/>
        <v>-1.9332112044082583E-3</v>
      </c>
      <c r="G250" s="25">
        <f si="147" t="shared"/>
        <v>-1.910480349344934E-3</v>
      </c>
      <c r="H250">
        <v>16316.67</v>
      </c>
      <c r="I250">
        <v>16429.14</v>
      </c>
      <c r="J250" s="25">
        <f si="155" t="shared"/>
        <v>6.8929505836667904E-3</v>
      </c>
      <c r="K250">
        <f ref="K250" si="169" t="shared">WEEKDAY(A250,2)</f>
        <v>5</v>
      </c>
      <c r="L250" t="s">
        <v>158</v>
      </c>
    </row>
    <row r="251" spans="1:12">
      <c r="A251" s="1">
        <v>42752</v>
      </c>
      <c r="B251">
        <v>36.4</v>
      </c>
      <c r="C251" s="25">
        <f ref="C251:C254" si="170" t="shared">B251/B250-1</f>
        <v>-4.6486190866831256E-3</v>
      </c>
      <c r="D251" s="38">
        <f ref="D251:D254" si="171" t="shared">+E250*(1+J251)</f>
        <v>36.323269312940305</v>
      </c>
      <c r="E251">
        <v>36.32</v>
      </c>
      <c r="F251" s="42">
        <f ref="F251:F256" si="172" t="shared">+B251/D251-1</f>
        <v>2.1124388996658361E-3</v>
      </c>
      <c r="G251" s="25">
        <f si="147" t="shared"/>
        <v>2.2026431718060735E-3</v>
      </c>
      <c r="H251">
        <v>16429.14</v>
      </c>
      <c r="I251">
        <v>16287.12</v>
      </c>
      <c r="J251" s="25">
        <f si="155" t="shared"/>
        <v>-8.6443964808868845E-3</v>
      </c>
      <c r="K251">
        <f ref="K251" si="173" t="shared">WEEKDAY(A251,2)</f>
        <v>2</v>
      </c>
      <c r="L251" t="s">
        <v>161</v>
      </c>
    </row>
    <row r="252" spans="1:12">
      <c r="A252" s="1">
        <v>42753</v>
      </c>
      <c r="B252">
        <v>36.58</v>
      </c>
      <c r="C252" s="25">
        <f si="170" t="shared"/>
        <v>4.9450549450549275E-3</v>
      </c>
      <c r="D252" s="38">
        <f si="171" t="shared"/>
        <v>36.731119657741822</v>
      </c>
      <c r="E252">
        <v>36.729999999999997</v>
      </c>
      <c r="F252" s="42">
        <f si="172" t="shared"/>
        <v>-4.1142132107582219E-3</v>
      </c>
      <c r="G252" s="25">
        <f si="147" t="shared"/>
        <v>-4.0838551592703443E-3</v>
      </c>
      <c r="H252">
        <v>16287.12</v>
      </c>
      <c r="I252">
        <v>16471.48</v>
      </c>
      <c r="J252" s="25">
        <f si="155" t="shared"/>
        <v>1.1319373836503832E-2</v>
      </c>
      <c r="K252">
        <f ref="K252" si="174" t="shared">WEEKDAY(A252,2)</f>
        <v>3</v>
      </c>
    </row>
    <row r="253" spans="1:12">
      <c r="A253" s="1">
        <v>42754</v>
      </c>
      <c r="B253">
        <v>36.43</v>
      </c>
      <c r="C253" s="25">
        <f si="170" t="shared"/>
        <v>-4.100601421541783E-3</v>
      </c>
      <c r="D253" s="38">
        <f si="171" t="shared"/>
        <v>36.666469722210756</v>
      </c>
      <c r="E253">
        <v>36.67</v>
      </c>
      <c r="F253" s="42">
        <f si="172" t="shared"/>
        <v>-6.4492088821824778E-3</v>
      </c>
      <c r="G253" s="25">
        <f si="147" t="shared"/>
        <v>-6.5448595582220381E-3</v>
      </c>
      <c r="H253">
        <v>16471.48</v>
      </c>
      <c r="I253">
        <v>16442.990000000002</v>
      </c>
      <c r="J253" s="25">
        <f si="155" t="shared"/>
        <v>-1.7296563514631602E-3</v>
      </c>
      <c r="K253">
        <f ref="K253:K254" si="175" t="shared">WEEKDAY(A253,2)</f>
        <v>4</v>
      </c>
    </row>
    <row r="254" spans="1:12">
      <c r="A254" s="1">
        <v>42755</v>
      </c>
      <c r="B254">
        <v>36.29</v>
      </c>
      <c r="C254" s="25">
        <f si="170" t="shared"/>
        <v>-3.8429865495470672E-3</v>
      </c>
      <c r="D254" s="38">
        <f si="171" t="shared"/>
        <v>36.355886234802789</v>
      </c>
      <c r="E254">
        <v>36.35</v>
      </c>
      <c r="F254" s="42">
        <f si="172" t="shared"/>
        <v>-1.8122577009198615E-3</v>
      </c>
      <c r="G254" s="25">
        <f si="147" t="shared"/>
        <v>-1.6506189821183792E-3</v>
      </c>
      <c r="H254">
        <v>16442.990000000002</v>
      </c>
      <c r="I254">
        <v>16302.14</v>
      </c>
      <c r="J254" s="25">
        <f si="155" t="shared"/>
        <v>-8.5659603271669438E-3</v>
      </c>
      <c r="K254">
        <f si="175" t="shared"/>
        <v>5</v>
      </c>
      <c r="L254" t="s">
        <v>164</v>
      </c>
    </row>
    <row r="255" spans="1:12">
      <c r="A255" s="1">
        <v>42758</v>
      </c>
      <c r="B255">
        <v>36.49</v>
      </c>
      <c r="C255" s="25">
        <f ref="C255" si="176" t="shared">B255/B254-1</f>
        <v>5.5111600992010512E-3</v>
      </c>
      <c r="D255" s="38">
        <f ref="D255" si="177" t="shared">+E254*(1+J255)</f>
        <v>36.37606599501661</v>
      </c>
      <c r="E255">
        <v>36.380000000000003</v>
      </c>
      <c r="F255" s="42">
        <f si="172" t="shared"/>
        <v>3.1321145337430689E-3</v>
      </c>
      <c r="G255" s="25">
        <f si="147" t="shared"/>
        <v>3.0236393622868896E-3</v>
      </c>
      <c r="H255">
        <v>16302.14</v>
      </c>
      <c r="I255">
        <v>16313.83</v>
      </c>
      <c r="J255" s="25">
        <f si="155" t="shared"/>
        <v>7.1708376937018592E-4</v>
      </c>
      <c r="K255">
        <f ref="K255" si="178" t="shared">WEEKDAY(A255,2)</f>
        <v>1</v>
      </c>
    </row>
    <row r="256" spans="1:12">
      <c r="A256" s="1">
        <v>42759</v>
      </c>
      <c r="B256">
        <v>36.619999999999997</v>
      </c>
      <c r="C256" s="25">
        <f ref="C256" si="179" t="shared">B256/B255-1</f>
        <v>3.5626198958618183E-3</v>
      </c>
      <c r="D256" s="38">
        <f ref="D256" si="180" t="shared">+E255*(1+J256)</f>
        <v>36.526310939859009</v>
      </c>
      <c r="E256">
        <v>36.520000000000003</v>
      </c>
      <c r="F256" s="42">
        <f si="172" t="shared"/>
        <v>2.5649746095424142E-3</v>
      </c>
      <c r="G256" s="25">
        <f si="147" t="shared"/>
        <v>2.7382256297916463E-3</v>
      </c>
      <c r="H256">
        <v>16313.83</v>
      </c>
      <c r="I256">
        <v>16379.44</v>
      </c>
      <c r="J256" s="25">
        <f si="155" t="shared"/>
        <v>4.0217410626444128E-3</v>
      </c>
      <c r="K256">
        <f ref="K256" si="181" t="shared">WEEKDAY(A256,2)</f>
        <v>2</v>
      </c>
    </row>
    <row r="257" spans="1:12">
      <c r="A257" s="1">
        <v>42760</v>
      </c>
      <c r="B257">
        <v>36.78</v>
      </c>
      <c r="C257" s="25">
        <f ref="C257:C258" si="182" t="shared">B257/B256-1</f>
        <v>4.3691971600219315E-3</v>
      </c>
      <c r="D257" s="38">
        <f ref="D257:D258" si="183" t="shared">+E256*(1+J257)</f>
        <v>36.533355450491598</v>
      </c>
      <c r="E257">
        <v>36.53</v>
      </c>
      <c r="F257" s="42">
        <f ref="F257:F262" si="184" t="shared">+B257/D257-1</f>
        <v>6.7512153336872771E-3</v>
      </c>
      <c r="G257" s="25">
        <f si="147" t="shared"/>
        <v>6.8436901177115761E-3</v>
      </c>
      <c r="H257">
        <v>16379.44</v>
      </c>
      <c r="I257">
        <v>16385.43</v>
      </c>
      <c r="J257" s="25">
        <f si="155" t="shared"/>
        <v>3.6570236833499692E-4</v>
      </c>
      <c r="K257">
        <f ref="K257" si="185" t="shared">WEEKDAY(A257,2)</f>
        <v>3</v>
      </c>
    </row>
    <row r="258" spans="1:12">
      <c r="A258" s="1">
        <v>42761</v>
      </c>
      <c r="B258">
        <v>36.85</v>
      </c>
      <c r="C258" s="25">
        <f si="182" t="shared"/>
        <v>1.9032082653616111E-3</v>
      </c>
      <c r="D258" s="38">
        <f si="183" t="shared"/>
        <v>37.028096943443039</v>
      </c>
      <c r="E258">
        <v>37.03</v>
      </c>
      <c r="F258" s="42">
        <f si="184" t="shared"/>
        <v>-4.8097784694434154E-3</v>
      </c>
      <c r="G258" s="25">
        <f si="147" t="shared"/>
        <v>-4.8609235754792923E-3</v>
      </c>
      <c r="H258">
        <v>16385.43</v>
      </c>
      <c r="I258">
        <v>16608.849999999999</v>
      </c>
      <c r="J258" s="25">
        <f si="155" t="shared"/>
        <v>1.3635284518013657E-2</v>
      </c>
      <c r="K258">
        <f ref="K258" si="186" t="shared">WEEKDAY(A258,2)</f>
        <v>4</v>
      </c>
      <c r="L258" t="s">
        <v>180</v>
      </c>
    </row>
    <row r="259" spans="1:12">
      <c r="A259" s="1">
        <v>42762</v>
      </c>
      <c r="B259">
        <v>36.82</v>
      </c>
      <c r="C259" s="25">
        <f ref="C259:C261" si="187" t="shared">B259/B258-1</f>
        <v>-8.141112618724744E-4</v>
      </c>
      <c r="D259" s="38">
        <f ref="D259:D261" si="188" t="shared">+E258*(1+J259)</f>
        <v>36.851436601570853</v>
      </c>
      <c r="E259">
        <v>36.85</v>
      </c>
      <c r="F259" s="42">
        <f si="184" t="shared"/>
        <v>-8.5306312236177462E-4</v>
      </c>
      <c r="G259" s="25">
        <f si="147" t="shared"/>
        <v>-8.141112618724744E-4</v>
      </c>
      <c r="H259">
        <v>16608.849999999999</v>
      </c>
      <c r="I259">
        <v>16528.759999999998</v>
      </c>
      <c r="J259" s="25">
        <f si="155" t="shared"/>
        <v>-4.8221279618998469E-3</v>
      </c>
      <c r="K259">
        <f ref="K259:K282" si="189" t="shared">WEEKDAY(A259,2)</f>
        <v>5</v>
      </c>
    </row>
    <row r="260" spans="1:12">
      <c r="A260" s="1">
        <v>42765</v>
      </c>
      <c r="B260">
        <v>36.68</v>
      </c>
      <c r="C260" s="25">
        <f si="187" t="shared"/>
        <v>-3.8022813688213253E-3</v>
      </c>
      <c r="D260" s="38">
        <f si="188" t="shared"/>
        <v>36.85</v>
      </c>
      <c r="E260">
        <v>36.85</v>
      </c>
      <c r="F260" s="42">
        <f si="184" t="shared"/>
        <v>-4.6132971506106513E-3</v>
      </c>
      <c r="G260" s="25">
        <f si="147" t="shared"/>
        <v>-4.6132971506106513E-3</v>
      </c>
      <c r="H260">
        <v>16528.759999999998</v>
      </c>
      <c r="I260">
        <v>16528.759999999998</v>
      </c>
      <c r="J260" s="25">
        <f si="155" t="shared"/>
        <v>0</v>
      </c>
      <c r="K260">
        <f si="189" t="shared"/>
        <v>1</v>
      </c>
    </row>
    <row r="261" spans="1:12">
      <c r="A261" s="1">
        <v>42766</v>
      </c>
      <c r="B261">
        <v>36.71</v>
      </c>
      <c r="C261" s="25">
        <f si="187" t="shared"/>
        <v>8.178844056707657E-4</v>
      </c>
      <c r="D261" s="38">
        <f si="188" t="shared"/>
        <v>36.85</v>
      </c>
      <c r="E261">
        <v>36.85</v>
      </c>
      <c r="F261" s="42">
        <f si="184" t="shared"/>
        <v>-3.7991858887381769E-3</v>
      </c>
      <c r="G261" s="25">
        <f si="147" t="shared"/>
        <v>-3.7991858887381769E-3</v>
      </c>
      <c r="H261">
        <v>16528.759999999998</v>
      </c>
      <c r="I261">
        <v>16528.759999999998</v>
      </c>
      <c r="J261" s="25">
        <f si="155" t="shared"/>
        <v>0</v>
      </c>
      <c r="K261">
        <f si="189" t="shared"/>
        <v>2</v>
      </c>
    </row>
    <row r="262" spans="1:12">
      <c r="A262" s="1">
        <v>42767</v>
      </c>
      <c r="B262">
        <v>36.67</v>
      </c>
      <c r="C262" s="25">
        <f ref="C262" si="190" t="shared">B262/B261-1</f>
        <v>-1.0896213565785295E-3</v>
      </c>
      <c r="D262" s="38">
        <f ref="D262:D267" si="191" t="shared">+E261*(1+J262)</f>
        <v>36.783094285354743</v>
      </c>
      <c r="E262">
        <v>36.78</v>
      </c>
      <c r="F262" s="42">
        <f si="184" t="shared"/>
        <v>-3.0746267423121809E-3</v>
      </c>
      <c r="G262" s="25">
        <f si="147" t="shared"/>
        <v>-2.9907558455681826E-3</v>
      </c>
      <c r="H262">
        <v>16528.759999999998</v>
      </c>
      <c r="I262">
        <v>16498.75</v>
      </c>
      <c r="J262" s="25">
        <f si="155" t="shared"/>
        <v>-1.8156231925442468E-3</v>
      </c>
      <c r="K262">
        <f si="189" t="shared"/>
        <v>3</v>
      </c>
    </row>
    <row r="263" spans="1:12">
      <c r="A263" s="1">
        <v>42768</v>
      </c>
      <c r="B263">
        <v>36.68</v>
      </c>
      <c r="C263" s="25">
        <f ref="C263" si="192" t="shared">B263/B262-1</f>
        <v>2.7270248159250166E-4</v>
      </c>
      <c r="D263" s="38">
        <f si="191" t="shared"/>
        <v>36.553685545874686</v>
      </c>
      <c r="E263">
        <v>36.549999999999997</v>
      </c>
      <c r="F263" s="42">
        <f ref="F263" si="193" t="shared">+B263/D263-1</f>
        <v>3.4555873707122764E-3</v>
      </c>
      <c r="G263" s="25">
        <f si="147" t="shared"/>
        <v>3.556771545827786E-3</v>
      </c>
      <c r="H263">
        <v>16498.75</v>
      </c>
      <c r="I263">
        <v>16397.23</v>
      </c>
      <c r="J263" s="25">
        <f si="155" t="shared"/>
        <v>-6.1531934237442076E-3</v>
      </c>
      <c r="K263">
        <f si="189" t="shared"/>
        <v>4</v>
      </c>
      <c r="L263" t="s">
        <v>191</v>
      </c>
    </row>
    <row r="264" spans="1:12">
      <c r="A264" s="1">
        <v>42769</v>
      </c>
      <c r="B264">
        <v>36.630000000000003</v>
      </c>
      <c r="C264" s="25">
        <f ref="C264" si="194" t="shared">B264/B263-1</f>
        <v>-1.3631406761176468E-3</v>
      </c>
      <c r="D264" s="38">
        <f si="191" t="shared"/>
        <v>36.043058806169704</v>
      </c>
      <c r="E264">
        <v>36.5</v>
      </c>
      <c r="F264" s="42">
        <f ref="F264:F278" si="195" t="shared">+B264/D264-1</f>
        <v>1.6284444585758395E-2</v>
      </c>
      <c r="G264" s="25">
        <f ref="G264:G274" si="196" t="shared">+B264/E264-1</f>
        <v>3.5616438356165236E-3</v>
      </c>
      <c r="H264">
        <v>16603.7</v>
      </c>
      <c r="I264">
        <v>16373.41</v>
      </c>
      <c r="J264" s="25">
        <f si="155" t="shared"/>
        <v>-1.3869800104795993E-2</v>
      </c>
      <c r="K264">
        <f si="189" t="shared"/>
        <v>5</v>
      </c>
      <c r="L264" t="s">
        <v>196</v>
      </c>
    </row>
    <row r="265" spans="1:12">
      <c r="A265" s="1">
        <v>42772</v>
      </c>
      <c r="B265">
        <v>36.761000000000003</v>
      </c>
      <c r="C265" s="25">
        <f ref="C265" si="197" t="shared">B265/B264-1</f>
        <v>3.5763035763036743E-3</v>
      </c>
      <c r="D265" s="38">
        <f si="191" t="shared"/>
        <v>37.013368015581356</v>
      </c>
      <c r="E265">
        <v>37.01</v>
      </c>
      <c r="F265" s="42">
        <f si="195" t="shared"/>
        <v>-6.8182937439013047E-3</v>
      </c>
      <c r="G265" s="25">
        <f si="196" t="shared"/>
        <v>-6.7279113753038189E-3</v>
      </c>
      <c r="H265">
        <v>16373.41</v>
      </c>
      <c r="I265">
        <v>16603.7</v>
      </c>
      <c r="J265" s="25">
        <f si="155" t="shared"/>
        <v>1.4064877139215337E-2</v>
      </c>
      <c r="K265">
        <f si="189" t="shared"/>
        <v>1</v>
      </c>
      <c r="L265" t="s">
        <v>203</v>
      </c>
    </row>
    <row r="266" spans="1:12">
      <c r="A266" s="1">
        <v>42773</v>
      </c>
      <c r="B266">
        <v>36.765000000000001</v>
      </c>
      <c r="C266" s="25">
        <f ref="C266" si="198" t="shared">B266/B265-1</f>
        <v>1.0881096814552293E-4</v>
      </c>
      <c r="D266" s="38">
        <f si="191" t="shared"/>
        <v>36.993616693869427</v>
      </c>
      <c r="E266">
        <v>36.99</v>
      </c>
      <c r="F266" s="42">
        <f si="195" t="shared"/>
        <v>-6.1798957306954394E-3</v>
      </c>
      <c r="G266" s="25">
        <f si="196" t="shared"/>
        <v>-6.0827250608272987E-3</v>
      </c>
      <c r="H266">
        <v>16603.7</v>
      </c>
      <c r="I266">
        <v>16596.349999999999</v>
      </c>
      <c r="J266" s="25">
        <f si="155" t="shared"/>
        <v>-4.4267241638928922E-4</v>
      </c>
      <c r="K266">
        <f si="189" t="shared"/>
        <v>2</v>
      </c>
    </row>
    <row r="267" spans="1:12">
      <c r="A267" s="1">
        <v>42774</v>
      </c>
      <c r="B267">
        <v>37.31</v>
      </c>
      <c r="C267" s="25">
        <f ref="C267" si="199" t="shared">B267/B266-1</f>
        <v>1.4823881408948747E-2</v>
      </c>
      <c r="D267" s="38">
        <f si="191" t="shared"/>
        <v>37.388041985135288</v>
      </c>
      <c r="E267">
        <v>37.39</v>
      </c>
      <c r="F267" s="42">
        <f si="195" t="shared"/>
        <v>-2.0873514897172818E-3</v>
      </c>
      <c r="G267" s="25">
        <f si="196" t="shared"/>
        <v>-2.1396095212623534E-3</v>
      </c>
      <c r="H267">
        <v>16596.349999999999</v>
      </c>
      <c r="I267">
        <v>16774.939999999999</v>
      </c>
      <c r="J267" s="25">
        <f si="155" t="shared"/>
        <v>1.0760799814417021E-2</v>
      </c>
      <c r="K267">
        <f si="189" t="shared"/>
        <v>3</v>
      </c>
      <c r="L267" t="s">
        <v>208</v>
      </c>
    </row>
    <row r="268" spans="1:12">
      <c r="A268" s="1">
        <v>42775</v>
      </c>
      <c r="B268">
        <v>37.784999999999997</v>
      </c>
      <c r="C268" s="25">
        <f ref="C268" si="200" t="shared">B268/B267-1</f>
        <v>1.2731171267756469E-2</v>
      </c>
      <c r="D268" s="38">
        <f ref="D268" si="201" t="shared">+E267*(1+J268)</f>
        <v>37.735527185194108</v>
      </c>
      <c r="E268">
        <v>37.74</v>
      </c>
      <c r="F268" s="42">
        <f si="195" t="shared"/>
        <v>1.3110407749994391E-3</v>
      </c>
      <c r="G268" s="25">
        <f si="196" t="shared"/>
        <v>1.1923688394275267E-3</v>
      </c>
      <c r="H268">
        <v>16774.939999999999</v>
      </c>
      <c r="I268">
        <v>16929.96</v>
      </c>
      <c r="J268" s="25">
        <f si="155" t="shared"/>
        <v>9.241165691203701E-3</v>
      </c>
      <c r="K268">
        <f si="189" t="shared"/>
        <v>4</v>
      </c>
    </row>
    <row r="269" spans="1:12">
      <c r="A269" s="1">
        <v>42776</v>
      </c>
      <c r="B269">
        <v>37.97</v>
      </c>
      <c r="C269" s="25">
        <f ref="C269" si="202" t="shared">B269/B268-1</f>
        <v>4.8961228000530266E-3</v>
      </c>
      <c r="D269" s="38">
        <f ref="D269" si="203" t="shared">+E268*(1+J269)</f>
        <v>37.807789492709965</v>
      </c>
      <c r="E269">
        <v>37.799999999999997</v>
      </c>
      <c r="F269" s="42">
        <f si="195" t="shared"/>
        <v>4.2903991337899239E-3</v>
      </c>
      <c r="G269" s="25">
        <f si="196" t="shared"/>
        <v>4.4973544973545554E-3</v>
      </c>
      <c r="H269">
        <v>16929.96</v>
      </c>
      <c r="I269">
        <v>16960.37</v>
      </c>
      <c r="J269" s="25">
        <f si="155" t="shared"/>
        <v>1.7962239721771578E-3</v>
      </c>
      <c r="K269">
        <f si="189" t="shared"/>
        <v>5</v>
      </c>
    </row>
    <row r="270" spans="1:12">
      <c r="A270" s="1">
        <v>42779</v>
      </c>
      <c r="B270">
        <v>38.29</v>
      </c>
      <c r="C270" s="25">
        <f ref="C270" si="204" t="shared">B270/B269-1</f>
        <v>8.4277060837503193E-3</v>
      </c>
      <c r="D270" s="38">
        <f ref="D270" si="205" t="shared">+E269*(1+J270)</f>
        <v>38.210330552930152</v>
      </c>
      <c r="E270">
        <v>38.21</v>
      </c>
      <c r="F270" s="42">
        <f si="195" t="shared"/>
        <v>2.085023759726079E-3</v>
      </c>
      <c r="G270" s="25">
        <f si="196" t="shared"/>
        <v>2.0936927505887937E-3</v>
      </c>
      <c r="H270">
        <v>16960.37</v>
      </c>
      <c r="I270">
        <v>17144.48</v>
      </c>
      <c r="J270" s="25">
        <f si="155" t="shared"/>
        <v>1.0855305633072909E-2</v>
      </c>
      <c r="K270">
        <f si="189" t="shared"/>
        <v>1</v>
      </c>
    </row>
    <row r="271" spans="1:12">
      <c r="A271" s="1">
        <v>42780</v>
      </c>
      <c r="B271">
        <v>38.24</v>
      </c>
      <c r="C271" s="25">
        <f ref="C271:C273" si="206" t="shared">B271/B270-1</f>
        <v>-1.3058239749280665E-3</v>
      </c>
      <c r="D271" s="38">
        <f ref="D271:D273" si="207" t="shared">+E270*(1+J271)</f>
        <v>38.100147096908159</v>
      </c>
      <c r="E271">
        <v>38.1</v>
      </c>
      <c r="F271" s="42">
        <f si="195" t="shared"/>
        <v>3.6706656994296427E-3</v>
      </c>
      <c r="G271" s="25">
        <f si="196" t="shared"/>
        <v>3.6745406824147953E-3</v>
      </c>
      <c r="H271">
        <v>17144.48</v>
      </c>
      <c r="I271">
        <v>17095.189999999999</v>
      </c>
      <c r="J271" s="25">
        <f si="155" t="shared"/>
        <v>-2.8749778354316691E-3</v>
      </c>
      <c r="K271">
        <f si="189" t="shared"/>
        <v>2</v>
      </c>
    </row>
    <row r="272" spans="1:12">
      <c r="A272" s="1">
        <v>42781</v>
      </c>
      <c r="B272">
        <v>38.82</v>
      </c>
      <c r="C272" s="25">
        <f>B272/B271-1</f>
        <v>1.5167364016736462E-2</v>
      </c>
      <c r="D272" s="38">
        <f si="207" t="shared"/>
        <v>38.682670564059251</v>
      </c>
      <c r="E272">
        <v>38.68</v>
      </c>
      <c r="F272" s="42">
        <f si="195" t="shared"/>
        <v>3.55015395623548E-3</v>
      </c>
      <c r="G272" s="25">
        <f si="196" t="shared"/>
        <v>3.6194415718717732E-3</v>
      </c>
      <c r="H272">
        <v>17095.189999999999</v>
      </c>
      <c r="I272">
        <v>17356.63</v>
      </c>
      <c r="J272" s="25">
        <f si="155" t="shared"/>
        <v>1.5293190657723166E-2</v>
      </c>
      <c r="K272">
        <f si="189" t="shared"/>
        <v>3</v>
      </c>
    </row>
    <row r="273" spans="1:12">
      <c r="A273" s="1">
        <v>42782</v>
      </c>
      <c r="B273">
        <v>38.74</v>
      </c>
      <c r="C273" s="25">
        <f si="206" t="shared"/>
        <v>-2.0607934054610588E-3</v>
      </c>
      <c r="D273" s="38">
        <f si="207" t="shared"/>
        <v>38.806425256515809</v>
      </c>
      <c r="E273">
        <v>38.81</v>
      </c>
      <c r="F273" s="42">
        <f si="195" t="shared"/>
        <v>-1.7117076895571959E-3</v>
      </c>
      <c r="G273" s="25">
        <f si="196" t="shared"/>
        <v>-1.8036588508116846E-3</v>
      </c>
      <c r="H273">
        <v>17356.63</v>
      </c>
      <c r="I273">
        <v>17413.36</v>
      </c>
      <c r="J273" s="25">
        <f si="155" t="shared"/>
        <v>3.2684916369134509E-3</v>
      </c>
      <c r="K273">
        <f si="189" t="shared"/>
        <v>4</v>
      </c>
      <c r="L273" t="s">
        <v>231</v>
      </c>
    </row>
    <row r="274" spans="1:12">
      <c r="A274" s="1">
        <v>42783</v>
      </c>
      <c r="B274">
        <v>38.445</v>
      </c>
      <c r="C274" s="25">
        <f ref="C274" si="208" t="shared">B274/B273-1</f>
        <v>-7.6148683531234163E-3</v>
      </c>
      <c r="D274" s="38">
        <f ref="D274" si="209" t="shared">+E273*(1+J274)</f>
        <v>38.473860151056435</v>
      </c>
      <c r="E274">
        <v>38.47</v>
      </c>
      <c r="F274" s="42">
        <f si="195" t="shared"/>
        <v>-7.5012361491999524E-4</v>
      </c>
      <c r="G274" s="25">
        <f si="196" t="shared"/>
        <v>-6.498570314530383E-4</v>
      </c>
      <c r="H274">
        <v>17413.36</v>
      </c>
      <c r="I274">
        <v>17262.54</v>
      </c>
      <c r="J274" s="25">
        <f si="155" t="shared"/>
        <v>-8.6611659093936977E-3</v>
      </c>
      <c r="K274">
        <f si="189" t="shared"/>
        <v>5</v>
      </c>
      <c r="L274" t="s">
        <v>235</v>
      </c>
    </row>
    <row r="275" spans="1:12">
      <c r="A275" s="1">
        <v>42786</v>
      </c>
      <c r="B275">
        <v>38.46</v>
      </c>
      <c r="C275" s="25">
        <f ref="C275" si="210" t="shared">B275/B274-1</f>
        <v>3.9016777214206932E-4</v>
      </c>
      <c r="D275" s="38">
        <f ref="D275" si="211" t="shared">+E274*(1+J275)</f>
        <v>38.759440812302238</v>
      </c>
      <c r="E275" s="38">
        <v>38.76</v>
      </c>
      <c r="F275" s="42">
        <f si="195" t="shared"/>
        <v>-7.7256226103034065E-3</v>
      </c>
      <c r="G275" s="25">
        <f ref="G275:G281" si="212" t="shared">+B275/E275-1</f>
        <v>-7.7399380804953344E-3</v>
      </c>
      <c r="H275">
        <v>17262.54</v>
      </c>
      <c r="I275">
        <v>17392.419999999998</v>
      </c>
      <c r="J275" s="25">
        <f si="155" t="shared"/>
        <v>7.5238058825639609E-3</v>
      </c>
      <c r="K275">
        <f si="189" t="shared"/>
        <v>1</v>
      </c>
    </row>
    <row r="276" spans="1:12">
      <c r="A276" s="1">
        <v>42787</v>
      </c>
      <c r="B276">
        <v>38.82</v>
      </c>
      <c r="C276" s="25">
        <f ref="C276" si="213" t="shared">B276/B275-1</f>
        <v>9.3603744149766133E-3</v>
      </c>
      <c r="D276" s="38">
        <f ref="D276" si="214" t="shared">+E275*(1+J276)</f>
        <v>38.599543893259245</v>
      </c>
      <c r="E276">
        <v>38.6</v>
      </c>
      <c r="F276" s="42">
        <f>+B276/D276-1</f>
        <v>5.7113655889404757E-3</v>
      </c>
      <c r="G276" s="25">
        <f si="212" t="shared"/>
        <v>5.6994818652849055E-3</v>
      </c>
      <c r="H276">
        <v>17392.419999999998</v>
      </c>
      <c r="I276">
        <v>17320.419999999998</v>
      </c>
      <c r="J276" s="25">
        <f si="155" t="shared"/>
        <v>-4.1397344360358801E-3</v>
      </c>
      <c r="K276">
        <f si="189" t="shared"/>
        <v>2</v>
      </c>
    </row>
    <row r="277" spans="1:12">
      <c r="A277" s="1">
        <v>42788</v>
      </c>
      <c r="B277">
        <v>39.03</v>
      </c>
      <c r="C277" s="25">
        <f ref="C277" si="215" t="shared">B277/B276-1</f>
        <v>5.4095826893354459E-3</v>
      </c>
      <c r="D277" s="38">
        <f ref="D277" si="216" t="shared">+E276*(1+J277)</f>
        <v>39.129890268249845</v>
      </c>
      <c r="E277">
        <v>39.130000000000003</v>
      </c>
      <c r="F277" s="42">
        <f si="195" t="shared"/>
        <v>-2.5527868226835615E-3</v>
      </c>
      <c r="G277" s="25">
        <f si="212" t="shared"/>
        <v>-2.5555839509328049E-3</v>
      </c>
      <c r="H277">
        <v>17320.419999999998</v>
      </c>
      <c r="I277">
        <v>17558.189999999999</v>
      </c>
      <c r="J277" s="25">
        <f ref="J277:J282" si="217" t="shared">+I277/H277-1</f>
        <v>1.3727727156731762E-2</v>
      </c>
      <c r="K277">
        <f si="189" t="shared"/>
        <v>3</v>
      </c>
    </row>
    <row r="278" spans="1:12">
      <c r="A278" s="1">
        <v>42789</v>
      </c>
      <c r="B278">
        <v>38.96</v>
      </c>
      <c r="C278" s="25">
        <f ref="C278" si="218" t="shared">B278/B277-1</f>
        <v>-1.793492185498291E-3</v>
      </c>
      <c r="D278" s="38">
        <f ref="D278" si="219" t="shared">+E277*(1+J278)</f>
        <v>39.032855778414522</v>
      </c>
      <c r="E278">
        <v>39.03</v>
      </c>
      <c r="F278" s="42">
        <f si="195" t="shared"/>
        <v>-1.8665244179958407E-3</v>
      </c>
      <c r="G278" s="25">
        <f si="212" t="shared"/>
        <v>-1.793492185498291E-3</v>
      </c>
      <c r="H278">
        <v>17558.189999999999</v>
      </c>
      <c r="I278">
        <v>17514.599999999999</v>
      </c>
      <c r="J278" s="25">
        <f si="217" t="shared"/>
        <v>-2.4826021360971895E-3</v>
      </c>
      <c r="K278">
        <f si="189" t="shared"/>
        <v>4</v>
      </c>
    </row>
    <row r="279" spans="1:12">
      <c r="A279" s="1">
        <v>42790</v>
      </c>
      <c r="B279">
        <v>38.520000000000003</v>
      </c>
      <c r="C279" s="25">
        <f ref="C279" si="220" t="shared">B279/B278-1</f>
        <v>-1.1293634496919891E-2</v>
      </c>
      <c r="D279" s="38">
        <f>+E278*(1+J279)</f>
        <v>38.660482306190268</v>
      </c>
      <c r="E279">
        <v>38.659999999999997</v>
      </c>
      <c r="F279" s="42">
        <f>+B279/D279-1</f>
        <v>-3.6337442734843961E-3</v>
      </c>
      <c r="G279" s="25">
        <f si="212" t="shared"/>
        <v>-3.6213140196583726E-3</v>
      </c>
      <c r="H279">
        <v>17514.599999999999</v>
      </c>
      <c r="I279">
        <v>17348.78</v>
      </c>
      <c r="J279" s="25">
        <f si="217" t="shared"/>
        <v>-9.4675299464446194E-3</v>
      </c>
      <c r="K279">
        <f si="189" t="shared"/>
        <v>5</v>
      </c>
    </row>
    <row r="280" spans="1:12">
      <c r="A280" s="1">
        <v>42793</v>
      </c>
      <c r="B280">
        <v>38.299999999999997</v>
      </c>
      <c r="C280" s="25">
        <f ref="C280" si="221" t="shared">B280/B279-1</f>
        <v>-5.7113187954310751E-3</v>
      </c>
      <c r="D280" s="38">
        <f>+E279*(1+J280)</f>
        <v>38.381962685560595</v>
      </c>
      <c r="E280">
        <v>38.380000000000003</v>
      </c>
      <c r="F280" s="42">
        <f>+B280/D280-1</f>
        <v>-2.1354480028045186E-3</v>
      </c>
      <c r="G280" s="25">
        <f si="212" t="shared"/>
        <v>-2.0844189682127645E-3</v>
      </c>
      <c r="H280">
        <v>17348.78</v>
      </c>
      <c r="I280">
        <v>17224.009999999998</v>
      </c>
      <c r="J280" s="25">
        <f si="217" t="shared"/>
        <v>-7.1918601769116464E-3</v>
      </c>
      <c r="K280">
        <f si="189" t="shared"/>
        <v>1</v>
      </c>
    </row>
    <row r="281" spans="1:12">
      <c r="A281" s="1">
        <v>42794</v>
      </c>
      <c r="B281">
        <v>38.200000000000003</v>
      </c>
      <c r="C281" s="25">
        <f ref="C281" si="222" t="shared">B281/B280-1</f>
        <v>-2.6109660574411553E-3</v>
      </c>
      <c r="D281" s="38">
        <f>+E280*(1+J281)</f>
        <v>38.171298843881303</v>
      </c>
      <c r="E281">
        <v>38.17</v>
      </c>
      <c r="F281" s="42">
        <f>+B281/D281-1</f>
        <v>7.5190410041026112E-4</v>
      </c>
      <c r="G281" s="25">
        <f si="212" t="shared"/>
        <v>7.8595755829180547E-4</v>
      </c>
      <c r="H281">
        <v>17224.009999999998</v>
      </c>
      <c r="I281">
        <v>17130.349999999999</v>
      </c>
      <c r="J281" s="25">
        <f si="217" t="shared"/>
        <v>-5.4377581062714508E-3</v>
      </c>
      <c r="K281">
        <f si="189" t="shared"/>
        <v>2</v>
      </c>
    </row>
    <row r="282" spans="1:12">
      <c r="A282" s="1">
        <v>42795</v>
      </c>
      <c r="B282">
        <v>38.634999999999998</v>
      </c>
      <c r="C282" s="25">
        <f ref="C282:C284" si="223" t="shared">B282/B281-1</f>
        <v>1.1387434554973597E-2</v>
      </c>
      <c r="D282" s="38">
        <f>+E281*(1+J282)</f>
        <v>38.105471067432951</v>
      </c>
      <c r="E282">
        <v>38.11</v>
      </c>
      <c r="F282" s="42">
        <f ref="F282:F284" si="224" t="shared">+B282/D282-1</f>
        <v>1.3896401690717042E-2</v>
      </c>
      <c r="G282" s="25">
        <f ref="G282:G284" si="225" t="shared">+B282/E282-1</f>
        <v>1.3775911834164267E-2</v>
      </c>
      <c r="H282">
        <v>17130.349999999999</v>
      </c>
      <c r="I282">
        <v>17101.39</v>
      </c>
      <c r="J282" s="25">
        <f si="217" t="shared"/>
        <v>-1.690566742652555E-3</v>
      </c>
      <c r="K282">
        <f si="189" t="shared"/>
        <v>3</v>
      </c>
    </row>
    <row r="283" spans="1:12">
      <c r="A283" s="1">
        <v>42796</v>
      </c>
      <c r="B283">
        <v>37.770000000000003</v>
      </c>
      <c r="C283" s="25">
        <f si="223" t="shared"/>
        <v>-2.2389025495017312E-2</v>
      </c>
      <c r="D283" s="38">
        <f>+E282*(1+J283)</f>
        <v>37.985004903110216</v>
      </c>
      <c r="E283">
        <v>37.979999999999997</v>
      </c>
      <c r="F283" s="42">
        <f si="224" t="shared"/>
        <v>-5.6602573478305995E-3</v>
      </c>
      <c r="G283" s="25">
        <f si="225" t="shared"/>
        <v>-5.5292259083726814E-3</v>
      </c>
      <c r="H283">
        <v>17101.39</v>
      </c>
      <c r="I283">
        <v>17045.3</v>
      </c>
      <c r="J283" s="25">
        <f ref="J283:J284" si="226" t="shared">+I283/H283-1</f>
        <v>-3.2798503513457034E-3</v>
      </c>
      <c r="K283">
        <f ref="K283:K284" si="227" t="shared">WEEKDAY(A283,2)</f>
        <v>4</v>
      </c>
    </row>
    <row r="284" spans="1:12">
      <c r="A284" s="1">
        <v>42797</v>
      </c>
      <c r="B284">
        <v>37.869999999999997</v>
      </c>
      <c r="C284" s="25">
        <f si="223" t="shared"/>
        <v>2.6476039184537559E-3</v>
      </c>
      <c r="D284" s="38">
        <f ref="D284" si="228" t="shared">+E283*(1+J284)</f>
        <v>37.657470915736297</v>
      </c>
      <c r="E284">
        <v>37.659999999999997</v>
      </c>
      <c r="F284" s="42">
        <f si="224" t="shared"/>
        <v>5.6437429040112619E-3</v>
      </c>
      <c r="G284" s="25">
        <f si="225" t="shared"/>
        <v>5.5762081784387352E-3</v>
      </c>
      <c r="H284">
        <v>17045.3</v>
      </c>
      <c r="I284">
        <v>16900.55</v>
      </c>
      <c r="J284" s="25">
        <f si="226" t="shared"/>
        <v>-8.4920769948314545E-3</v>
      </c>
      <c r="K284">
        <f si="227" t="shared"/>
        <v>5</v>
      </c>
    </row>
    <row r="285" spans="1:12">
      <c r="A285" s="1">
        <v>42800</v>
      </c>
      <c r="J285" s="25"/>
    </row>
    <row r="286" spans="1:12">
      <c r="A286" s="1">
        <f>+A285+1</f>
        <v>42801</v>
      </c>
    </row>
    <row r="287" spans="1:12">
      <c r="A287" s="1">
        <f ref="A287:A289" si="229" t="shared">+A286+1</f>
        <v>42802</v>
      </c>
    </row>
    <row r="288" spans="1:12">
      <c r="A288" s="1">
        <f si="229" t="shared"/>
        <v>42803</v>
      </c>
    </row>
    <row r="289" spans="1:1">
      <c r="A289" s="1">
        <f si="229" t="shared"/>
        <v>42804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N289"/>
  <sheetViews>
    <sheetView workbookViewId="0">
      <pane activePane="bottomRight" state="frozen" topLeftCell="B257" xSplit="1" ySplit="2"/>
      <selection activeCell="B1" pane="topRight" sqref="B1"/>
      <selection activeCell="A3" pane="bottomLeft" sqref="A3"/>
      <selection activeCell="A285" pane="bottomRight" sqref="A285:A289"/>
    </sheetView>
  </sheetViews>
  <sheetFormatPr defaultRowHeight="14.4"/>
  <cols>
    <col min="1" max="1" bestFit="true" customWidth="true" width="11.6640625" collapsed="true"/>
    <col min="2" max="2" bestFit="true" customWidth="true" width="6.44140625" collapsed="true"/>
    <col min="3" max="3" bestFit="true" customWidth="true" width="15.0" collapsed="true"/>
    <col min="4" max="4" bestFit="true" customWidth="true" width="17.21875" collapsed="true"/>
    <col min="5" max="5" customWidth="true" width="17.21875" collapsed="true"/>
    <col min="6" max="7" bestFit="true" customWidth="true" width="15.0" collapsed="true"/>
    <col min="8" max="8" customWidth="true" width="15.0" collapsed="true"/>
    <col min="9" max="9" bestFit="true" customWidth="true" width="16.109375" collapsed="true"/>
    <col min="10" max="10" bestFit="true" customWidth="true" width="11.6640625" collapsed="true"/>
    <col min="11" max="11" bestFit="true" customWidth="true" width="12.77734375" collapsed="true"/>
    <col min="12" max="12" bestFit="true" customWidth="true" width="13.88671875" collapsed="true"/>
  </cols>
  <sheetData>
    <row r="1" spans="1:13">
      <c r="J1" t="s">
        <v>35</v>
      </c>
    </row>
    <row r="2" spans="1:13">
      <c r="B2" t="s">
        <v>26</v>
      </c>
      <c r="C2" t="s">
        <v>34</v>
      </c>
      <c r="D2" t="s">
        <v>28</v>
      </c>
      <c r="E2" t="s">
        <v>176</v>
      </c>
      <c r="F2" t="s">
        <v>27</v>
      </c>
      <c r="G2" t="s">
        <v>33</v>
      </c>
      <c r="H2" t="s">
        <v>138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</row>
    <row r="3" spans="1:13">
      <c r="A3" s="1">
        <v>42401</v>
      </c>
      <c r="B3">
        <v>29.2</v>
      </c>
      <c r="F3">
        <v>29.346599999999999</v>
      </c>
      <c r="I3" s="25">
        <f ref="I3:I38" si="0" t="shared">+B3/F3-1</f>
        <v>-4.995467958809563E-3</v>
      </c>
      <c r="M3">
        <f>WEEKDAY(A3,2)</f>
        <v>1</v>
      </c>
    </row>
    <row r="4" spans="1:13">
      <c r="A4" s="1">
        <f>A5-1</f>
        <v>42402</v>
      </c>
      <c r="B4">
        <v>30.18</v>
      </c>
      <c r="C4" s="25">
        <f ref="C4:C12" si="1" t="shared">B4/B3-1</f>
        <v>3.356164383561655E-2</v>
      </c>
      <c r="D4" s="26">
        <f ref="D4:D13" si="2" t="shared">+F3*(1+L4)</f>
        <v>30.562907368896468</v>
      </c>
      <c r="E4" s="26"/>
      <c r="F4">
        <v>30.3904</v>
      </c>
      <c r="G4" s="25">
        <f ref="G4:G12" si="3" t="shared">+B4/D4-1</f>
        <v>-1.2528499474043775E-2</v>
      </c>
      <c r="H4" s="25"/>
      <c r="I4" s="25">
        <f si="0" t="shared"/>
        <v>-6.9232389175528652E-3</v>
      </c>
      <c r="J4">
        <v>1992.7</v>
      </c>
      <c r="K4">
        <v>2075.29</v>
      </c>
      <c r="L4" s="25">
        <f ref="L4:L9" si="4" t="shared">+K4/J4-1</f>
        <v>4.144627891805075E-2</v>
      </c>
      <c r="M4">
        <f ref="M4:M66" si="5" t="shared">WEEKDAY(A4,2)</f>
        <v>2</v>
      </c>
    </row>
    <row r="5" spans="1:13">
      <c r="A5" s="1">
        <v>42403</v>
      </c>
      <c r="B5">
        <v>30.65</v>
      </c>
      <c r="C5" s="25">
        <f si="1" t="shared"/>
        <v>1.5573227302849491E-2</v>
      </c>
      <c r="D5" s="26">
        <f si="2" t="shared"/>
        <v>30.613280603674671</v>
      </c>
      <c r="E5" s="26"/>
      <c r="F5">
        <v>30.7623</v>
      </c>
      <c r="G5" s="25">
        <f si="3" t="shared"/>
        <v>1.1994596985767103E-3</v>
      </c>
      <c r="H5" s="25"/>
      <c r="I5" s="25">
        <f si="0" t="shared"/>
        <v>-3.650572291408638E-3</v>
      </c>
      <c r="J5">
        <v>2075.29</v>
      </c>
      <c r="K5">
        <v>2090.5100000000002</v>
      </c>
      <c r="L5" s="25">
        <f si="4" t="shared"/>
        <v>7.3339147781756875E-3</v>
      </c>
      <c r="M5">
        <f si="5" t="shared"/>
        <v>3</v>
      </c>
    </row>
    <row r="6" spans="1:13">
      <c r="A6" s="1">
        <v>42404</v>
      </c>
      <c r="B6">
        <v>31.32</v>
      </c>
      <c r="C6" s="25">
        <f si="1" t="shared"/>
        <v>2.1859706362153508E-2</v>
      </c>
      <c r="D6" s="26">
        <f si="2" t="shared"/>
        <v>31.29396064692347</v>
      </c>
      <c r="E6" s="26"/>
      <c r="F6">
        <v>31.3584</v>
      </c>
      <c r="G6" s="25">
        <f si="3" t="shared"/>
        <v>8.3208876531548626E-4</v>
      </c>
      <c r="H6" s="25"/>
      <c r="I6" s="25">
        <f si="0" t="shared"/>
        <v>-1.2245522730751635E-3</v>
      </c>
      <c r="J6">
        <v>2090.5100000000002</v>
      </c>
      <c r="K6">
        <v>2126.64</v>
      </c>
      <c r="L6" s="25">
        <f si="4" t="shared"/>
        <v>1.7282863990126573E-2</v>
      </c>
      <c r="M6">
        <f si="5" t="shared"/>
        <v>4</v>
      </c>
    </row>
    <row r="7" spans="1:13">
      <c r="A7" s="1">
        <v>42405</v>
      </c>
      <c r="B7">
        <v>30.49</v>
      </c>
      <c r="C7" s="25">
        <f si="1" t="shared"/>
        <v>-2.6500638569604162E-2</v>
      </c>
      <c r="D7" s="26">
        <f si="2" t="shared"/>
        <v>30.921195508407628</v>
      </c>
      <c r="E7" s="26"/>
      <c r="F7">
        <v>30.6374</v>
      </c>
      <c r="G7" s="25">
        <f si="3" t="shared"/>
        <v>-1.3944981793811428E-2</v>
      </c>
      <c r="H7" s="25"/>
      <c r="I7" s="25">
        <f si="0" t="shared"/>
        <v>-4.8111132145678415E-3</v>
      </c>
      <c r="J7">
        <v>2126.64</v>
      </c>
      <c r="K7">
        <v>2096.9899999999998</v>
      </c>
      <c r="L7" s="25">
        <f si="4" t="shared"/>
        <v>-1.3942181093179906E-2</v>
      </c>
      <c r="M7">
        <f si="5" t="shared"/>
        <v>5</v>
      </c>
    </row>
    <row r="8" spans="1:13">
      <c r="A8" s="1">
        <v>42408</v>
      </c>
      <c r="B8">
        <v>30.18</v>
      </c>
      <c r="C8" s="25">
        <f si="1" t="shared"/>
        <v>-1.0167267956707082E-2</v>
      </c>
      <c r="D8" s="26">
        <f si="2" t="shared"/>
        <v>30.6374</v>
      </c>
      <c r="E8" s="26"/>
      <c r="F8">
        <v>30.4438</v>
      </c>
      <c r="G8" s="25">
        <f si="3" t="shared"/>
        <v>-1.4929465294052369E-2</v>
      </c>
      <c r="H8" s="25"/>
      <c r="I8" s="25">
        <f si="0" t="shared"/>
        <v>-8.6651469264678038E-3</v>
      </c>
      <c r="J8">
        <v>2096.9899999999998</v>
      </c>
      <c r="K8">
        <v>2096.9899999999998</v>
      </c>
      <c r="L8" s="25">
        <f si="4" t="shared"/>
        <v>0</v>
      </c>
      <c r="M8">
        <f si="5" t="shared"/>
        <v>1</v>
      </c>
    </row>
    <row r="9" spans="1:13">
      <c r="A9" s="1">
        <v>42409</v>
      </c>
      <c r="B9">
        <v>29.95</v>
      </c>
      <c r="C9" s="25">
        <f si="1" t="shared"/>
        <v>-7.620941020543448E-3</v>
      </c>
      <c r="D9" s="26">
        <f si="2" t="shared"/>
        <v>30.4438</v>
      </c>
      <c r="E9" s="26"/>
      <c r="F9">
        <v>30.5351</v>
      </c>
      <c r="G9" s="25">
        <f si="3" t="shared"/>
        <v>-1.6220051373350253E-2</v>
      </c>
      <c r="H9" s="25"/>
      <c r="I9" s="25">
        <f si="0" t="shared"/>
        <v>-1.9161555062862101E-2</v>
      </c>
      <c r="J9">
        <v>2096.9899999999998</v>
      </c>
      <c r="K9">
        <v>2096.9899999999998</v>
      </c>
      <c r="L9" s="25">
        <f si="4" t="shared"/>
        <v>0</v>
      </c>
      <c r="M9">
        <f si="5" t="shared"/>
        <v>2</v>
      </c>
    </row>
    <row r="10" spans="1:13">
      <c r="A10" s="1">
        <v>42410</v>
      </c>
      <c r="B10">
        <v>30.1</v>
      </c>
      <c r="C10" s="25">
        <f si="1" t="shared"/>
        <v>5.008347245408995E-3</v>
      </c>
      <c r="D10" s="26">
        <f si="2" t="shared"/>
        <v>30.5351</v>
      </c>
      <c r="E10" s="26"/>
      <c r="F10">
        <v>30.666699999999999</v>
      </c>
      <c r="G10" s="25">
        <f si="3" t="shared"/>
        <v>-1.4249175538969872E-2</v>
      </c>
      <c r="H10" s="25"/>
      <c r="I10" s="25">
        <f si="0" t="shared"/>
        <v>-1.8479327739861051E-2</v>
      </c>
      <c r="J10">
        <v>2096.9899999999998</v>
      </c>
      <c r="K10">
        <v>2096.9899999999998</v>
      </c>
      <c r="L10" s="25">
        <f ref="L10:L20" si="6" t="shared">+K10/J10-1</f>
        <v>0</v>
      </c>
      <c r="M10">
        <f si="5" t="shared"/>
        <v>3</v>
      </c>
    </row>
    <row r="11" spans="1:13">
      <c r="A11" s="1">
        <v>42411</v>
      </c>
      <c r="B11">
        <v>29.18</v>
      </c>
      <c r="C11" s="25">
        <f si="1" t="shared"/>
        <v>-3.0564784053156213E-2</v>
      </c>
      <c r="D11" s="26">
        <f si="2" t="shared"/>
        <v>30.666699999999999</v>
      </c>
      <c r="E11" s="26"/>
      <c r="F11">
        <v>30.474699999999999</v>
      </c>
      <c r="G11" s="25">
        <f si="3" t="shared"/>
        <v>-4.8479295131200861E-2</v>
      </c>
      <c r="H11" s="25"/>
      <c r="I11" s="25">
        <f si="0" t="shared"/>
        <v>-4.24844215037391E-2</v>
      </c>
      <c r="J11">
        <v>2096.9899999999998</v>
      </c>
      <c r="K11">
        <v>2096.9899999999998</v>
      </c>
      <c r="L11" s="25">
        <f si="6" t="shared"/>
        <v>0</v>
      </c>
      <c r="M11">
        <f si="5" t="shared"/>
        <v>4</v>
      </c>
    </row>
    <row r="12" spans="1:13">
      <c r="A12" s="1">
        <v>42412</v>
      </c>
      <c r="B12">
        <v>29.55</v>
      </c>
      <c r="C12" s="25">
        <f si="1" t="shared"/>
        <v>1.2679917751884817E-2</v>
      </c>
      <c r="D12" s="26">
        <f si="2" t="shared"/>
        <v>30.474699999999999</v>
      </c>
      <c r="E12" s="26"/>
      <c r="F12">
        <v>30.932300000000001</v>
      </c>
      <c r="G12" s="25">
        <f si="3" t="shared"/>
        <v>-3.03432027222581E-2</v>
      </c>
      <c r="H12" s="25"/>
      <c r="I12" s="25">
        <f si="0" t="shared"/>
        <v>-4.4687915221305885E-2</v>
      </c>
      <c r="J12">
        <v>2096.9899999999998</v>
      </c>
      <c r="K12">
        <v>2096.9899999999998</v>
      </c>
      <c r="L12" s="25">
        <f si="6" t="shared"/>
        <v>0</v>
      </c>
      <c r="M12">
        <f si="5" t="shared"/>
        <v>5</v>
      </c>
    </row>
    <row r="13" spans="1:13">
      <c r="A13" s="1">
        <v>42415</v>
      </c>
      <c r="B13">
        <v>29.55</v>
      </c>
      <c r="C13" s="25">
        <f ref="C13:C88" si="7" t="shared">B13/B12-1</f>
        <v>0</v>
      </c>
      <c r="D13" s="26">
        <f si="2" t="shared"/>
        <v>31.225103568448112</v>
      </c>
      <c r="E13" s="26"/>
      <c r="F13" s="27">
        <f>+F12*(1+L13)</f>
        <v>31.225103568448112</v>
      </c>
      <c r="G13" s="25">
        <f ref="G13:G26" si="8" t="shared">+B13/D13-1</f>
        <v>-5.3646053239699953E-2</v>
      </c>
      <c r="H13" s="25"/>
      <c r="I13" s="25"/>
      <c r="J13">
        <v>2096.9899999999998</v>
      </c>
      <c r="K13">
        <v>2116.84</v>
      </c>
      <c r="L13" s="25">
        <f si="6" t="shared"/>
        <v>9.465948812345415E-3</v>
      </c>
      <c r="M13">
        <f si="5" t="shared"/>
        <v>1</v>
      </c>
    </row>
    <row r="14" spans="1:13">
      <c r="A14" s="1">
        <v>42416</v>
      </c>
      <c r="B14">
        <v>32.369999999999997</v>
      </c>
      <c r="C14" s="25">
        <f si="7" t="shared"/>
        <v>9.543147208121816E-2</v>
      </c>
      <c r="D14" s="26">
        <f ref="D14:D19" si="9" t="shared">+F13*(1+L14)</f>
        <v>32.480249948259171</v>
      </c>
      <c r="E14" s="26"/>
      <c r="F14">
        <v>32.7746</v>
      </c>
      <c r="G14" s="25">
        <f si="8" t="shared"/>
        <v>-3.3943688375182024E-3</v>
      </c>
      <c r="H14" s="25"/>
      <c r="I14" s="25">
        <f si="0" t="shared"/>
        <v>-1.234492564363876E-2</v>
      </c>
      <c r="J14">
        <v>2116.84</v>
      </c>
      <c r="K14">
        <v>2201.9299999999998</v>
      </c>
      <c r="L14" s="25">
        <f si="6" t="shared"/>
        <v>4.0196708301052375E-2</v>
      </c>
      <c r="M14">
        <f si="5" t="shared"/>
        <v>2</v>
      </c>
    </row>
    <row r="15" spans="1:13">
      <c r="A15" s="1">
        <v>42417</v>
      </c>
      <c r="B15">
        <v>33.42</v>
      </c>
      <c r="C15" s="25">
        <f si="7" t="shared"/>
        <v>3.2437442075996525E-2</v>
      </c>
      <c r="D15" s="26">
        <f si="9" t="shared"/>
        <v>32.974350732088361</v>
      </c>
      <c r="E15" s="26"/>
      <c r="F15">
        <v>33.489600000000003</v>
      </c>
      <c r="G15" s="25">
        <f si="8" t="shared"/>
        <v>1.3515027832768478E-2</v>
      </c>
      <c r="H15" s="25"/>
      <c r="I15" s="25">
        <f si="0" t="shared"/>
        <v>-2.0782571305719699E-3</v>
      </c>
      <c r="J15">
        <v>2201.92</v>
      </c>
      <c r="K15">
        <v>2215.34</v>
      </c>
      <c r="L15" s="25">
        <f si="6" t="shared"/>
        <v>6.0946810056679013E-3</v>
      </c>
      <c r="M15">
        <f si="5" t="shared"/>
        <v>3</v>
      </c>
    </row>
    <row r="16" spans="1:13">
      <c r="A16" s="1">
        <v>42418</v>
      </c>
      <c r="B16">
        <v>32.770000000000003</v>
      </c>
      <c r="C16" s="25">
        <f si="7" t="shared"/>
        <v>-1.9449431478156698E-2</v>
      </c>
      <c r="D16" s="26">
        <f si="9" t="shared"/>
        <v>33.120288324139864</v>
      </c>
      <c r="E16" s="26"/>
      <c r="F16">
        <v>32.688099999999999</v>
      </c>
      <c r="G16" s="25">
        <f si="8" t="shared"/>
        <v>-1.0576246218380603E-2</v>
      </c>
      <c r="H16" s="25"/>
      <c r="I16" s="25">
        <f si="0" t="shared"/>
        <v>2.5054989430406405E-3</v>
      </c>
      <c r="J16">
        <v>2215.3399999999997</v>
      </c>
      <c r="K16">
        <v>2190.91</v>
      </c>
      <c r="L16" s="25">
        <f si="6" t="shared"/>
        <v>-1.1027652640226759E-2</v>
      </c>
      <c r="M16">
        <f si="5" t="shared"/>
        <v>4</v>
      </c>
    </row>
    <row r="17" spans="1:13">
      <c r="A17" s="1">
        <v>42419</v>
      </c>
      <c r="B17">
        <v>32.99</v>
      </c>
      <c r="C17" s="25">
        <f si="7" t="shared"/>
        <v>6.7134574305767192E-3</v>
      </c>
      <c r="D17" s="26">
        <f si="9" t="shared"/>
        <v>32.987989456892343</v>
      </c>
      <c r="E17" s="26"/>
      <c r="F17">
        <v>32.814599999999999</v>
      </c>
      <c r="G17" s="25">
        <f si="8" t="shared"/>
        <v>6.0947731000293714E-5</v>
      </c>
      <c r="H17" s="25"/>
      <c r="I17" s="25">
        <f si="0" t="shared"/>
        <v>5.3451817178939987E-3</v>
      </c>
      <c r="J17">
        <v>2190.91</v>
      </c>
      <c r="K17">
        <v>2211.0100000000002</v>
      </c>
      <c r="L17" s="25">
        <f si="6" t="shared"/>
        <v>9.174270052170197E-3</v>
      </c>
      <c r="M17">
        <f si="5" t="shared"/>
        <v>5</v>
      </c>
    </row>
    <row r="18" spans="1:13">
      <c r="A18" s="1">
        <v>42422</v>
      </c>
      <c r="B18">
        <v>33.71</v>
      </c>
      <c r="C18" s="25">
        <f si="7" t="shared"/>
        <v>2.1824795392543228E-2</v>
      </c>
      <c r="D18" s="26">
        <f si="9" t="shared"/>
        <v>33.327372185562254</v>
      </c>
      <c r="E18" s="26"/>
      <c r="F18">
        <v>33.779600000000002</v>
      </c>
      <c r="G18" s="25">
        <f si="8" t="shared"/>
        <v>1.1480887611160284E-2</v>
      </c>
      <c r="H18" s="25"/>
      <c r="I18" s="25">
        <f si="0" t="shared"/>
        <v>-2.0604151618136557E-3</v>
      </c>
      <c r="J18">
        <v>2211.0100000000002</v>
      </c>
      <c r="K18">
        <v>2245.56</v>
      </c>
      <c r="L18" s="25">
        <f si="6" t="shared"/>
        <v>1.5626342712154129E-2</v>
      </c>
      <c r="M18">
        <f si="5" t="shared"/>
        <v>1</v>
      </c>
    </row>
    <row r="19" spans="1:13">
      <c r="A19" s="1">
        <v>42423</v>
      </c>
      <c r="B19">
        <v>32.86</v>
      </c>
      <c r="C19" s="25">
        <f si="7" t="shared"/>
        <v>-2.5215069712251625E-2</v>
      </c>
      <c r="D19" s="26">
        <f si="9" t="shared"/>
        <v>33.366824467838761</v>
      </c>
      <c r="E19" s="26"/>
      <c r="F19">
        <v>33.083599999999997</v>
      </c>
      <c r="G19" s="25">
        <f si="8" t="shared"/>
        <v>-1.5189472655010139E-2</v>
      </c>
      <c r="H19" s="25"/>
      <c r="I19" s="25">
        <f si="0" t="shared"/>
        <v>-6.7586356986542029E-3</v>
      </c>
      <c r="J19">
        <v>2245.56</v>
      </c>
      <c r="K19">
        <v>2218.12</v>
      </c>
      <c r="L19" s="25">
        <f si="6" t="shared"/>
        <v>-1.2219669035786196E-2</v>
      </c>
      <c r="M19">
        <f si="5" t="shared"/>
        <v>2</v>
      </c>
    </row>
    <row r="20" spans="1:13">
      <c r="A20" s="1">
        <v>42424</v>
      </c>
      <c r="B20">
        <v>33.11</v>
      </c>
      <c r="C20" s="25">
        <f si="7" t="shared"/>
        <v>7.6080340839927985E-3</v>
      </c>
      <c r="D20" s="26">
        <f>+F19*(1+L20)</f>
        <v>32.869120094494434</v>
      </c>
      <c r="E20" s="26"/>
      <c r="F20">
        <v>33.101599999999998</v>
      </c>
      <c r="G20" s="25">
        <f si="8" t="shared"/>
        <v>7.3284561562056982E-3</v>
      </c>
      <c r="H20" s="25"/>
      <c r="I20" s="25">
        <f si="0" t="shared"/>
        <v>2.5376416849942629E-4</v>
      </c>
      <c r="J20">
        <v>2218.12</v>
      </c>
      <c r="K20">
        <v>2203.7399999999998</v>
      </c>
      <c r="L20" s="25">
        <f si="6" t="shared"/>
        <v>-6.4829675581122848E-3</v>
      </c>
      <c r="M20">
        <f si="5" t="shared"/>
        <v>3</v>
      </c>
    </row>
    <row r="21" spans="1:13">
      <c r="A21" s="1">
        <v>42425</v>
      </c>
      <c r="B21">
        <v>30.38</v>
      </c>
      <c r="C21" s="25">
        <f si="7" t="shared"/>
        <v>-8.2452431289640638E-2</v>
      </c>
      <c r="D21" s="26">
        <f>+F20*(1+L21)</f>
        <v>30.599160256654596</v>
      </c>
      <c r="E21" s="26"/>
      <c r="G21" s="25">
        <f si="8" t="shared"/>
        <v>-7.1622964426591995E-3</v>
      </c>
      <c r="H21" s="25"/>
      <c r="J21">
        <v>2203.7399999999998</v>
      </c>
      <c r="K21">
        <v>2037.14</v>
      </c>
      <c r="L21" s="25">
        <f ref="L21:L26" si="10" t="shared">+K21/J21-1</f>
        <v>-7.5598754844037774E-2</v>
      </c>
      <c r="M21">
        <f si="5" t="shared"/>
        <v>4</v>
      </c>
    </row>
    <row r="22" spans="1:13">
      <c r="A22" s="1">
        <v>42426</v>
      </c>
      <c r="B22">
        <v>30.26</v>
      </c>
      <c r="C22" s="25">
        <f si="7" t="shared"/>
        <v>-3.9499670836075085E-3</v>
      </c>
      <c r="F22">
        <v>30.0733</v>
      </c>
      <c r="I22" s="25">
        <f si="0" t="shared"/>
        <v>6.2081647175402654E-3</v>
      </c>
      <c r="J22">
        <v>2037.14</v>
      </c>
      <c r="K22">
        <v>2014.92</v>
      </c>
      <c r="L22" s="25">
        <f si="10" t="shared"/>
        <v>-1.0907448678048604E-2</v>
      </c>
      <c r="M22">
        <f si="5" t="shared"/>
        <v>5</v>
      </c>
    </row>
    <row r="23" spans="1:13">
      <c r="A23" s="1">
        <v>42429</v>
      </c>
      <c r="B23">
        <v>28.63</v>
      </c>
      <c r="C23" s="25">
        <f si="7" t="shared"/>
        <v>-5.3866490416391355E-2</v>
      </c>
      <c r="D23" s="26">
        <f ref="D23:D29" si="11" t="shared">+F22*(1+L23)</f>
        <v>28.0618163475473</v>
      </c>
      <c r="E23" s="26"/>
      <c r="F23">
        <v>28.031600000000001</v>
      </c>
      <c r="G23" s="25">
        <f si="8" t="shared"/>
        <v>2.024757219617257E-2</v>
      </c>
      <c r="H23" s="25"/>
      <c r="I23" s="25">
        <f si="0" t="shared"/>
        <v>2.1347336577291376E-2</v>
      </c>
      <c r="J23">
        <v>2014.92</v>
      </c>
      <c r="K23">
        <v>1880.15</v>
      </c>
      <c r="L23" s="25">
        <f si="10" t="shared"/>
        <v>-6.6886030214599046E-2</v>
      </c>
      <c r="M23">
        <f si="5" t="shared"/>
        <v>1</v>
      </c>
    </row>
    <row r="24" spans="1:13">
      <c r="A24" s="1">
        <v>42430</v>
      </c>
      <c r="B24">
        <v>29.48</v>
      </c>
      <c r="C24" s="25">
        <f si="7" t="shared"/>
        <v>2.9689137268599453E-2</v>
      </c>
      <c r="D24" s="26">
        <f si="11" t="shared"/>
        <v>28.848178853814858</v>
      </c>
      <c r="E24" s="26"/>
      <c r="F24">
        <v>29.3843</v>
      </c>
      <c r="G24" s="25">
        <f si="8" t="shared"/>
        <v>2.1901595569925991E-2</v>
      </c>
      <c r="H24" s="25"/>
      <c r="I24" s="25">
        <f si="0" t="shared"/>
        <v>3.2568412383484624E-3</v>
      </c>
      <c r="J24">
        <v>1880.15</v>
      </c>
      <c r="K24">
        <v>1934.92</v>
      </c>
      <c r="L24" s="25">
        <f si="10" t="shared"/>
        <v>2.9130654469058381E-2</v>
      </c>
      <c r="M24">
        <f si="5" t="shared"/>
        <v>2</v>
      </c>
    </row>
    <row r="25" spans="1:13">
      <c r="A25" s="1">
        <v>42431</v>
      </c>
      <c r="B25">
        <v>30.68</v>
      </c>
      <c r="C25" s="25">
        <f si="7" t="shared"/>
        <v>4.0705563093622832E-2</v>
      </c>
      <c r="D25" s="26">
        <f si="11" t="shared"/>
        <v>30.639904326793872</v>
      </c>
      <c r="E25" s="26"/>
      <c r="F25">
        <v>30.442799999999998</v>
      </c>
      <c r="G25" s="25">
        <f si="8" t="shared"/>
        <v>1.3086096085184185E-3</v>
      </c>
      <c r="H25" s="25"/>
      <c r="I25" s="25">
        <f si="0" t="shared"/>
        <v>7.7916617393931631E-3</v>
      </c>
      <c r="J25">
        <v>1934.92</v>
      </c>
      <c r="K25">
        <v>2017.6</v>
      </c>
      <c r="L25" s="25">
        <f si="10" t="shared"/>
        <v>4.2730448804084942E-2</v>
      </c>
      <c r="M25">
        <f si="5" t="shared"/>
        <v>3</v>
      </c>
    </row>
    <row r="26" spans="1:13">
      <c r="A26" s="1">
        <v>42432</v>
      </c>
      <c r="B26">
        <v>30.77</v>
      </c>
      <c r="C26" s="25">
        <f si="7" t="shared"/>
        <v>2.9335071707952132E-3</v>
      </c>
      <c r="D26" s="26">
        <f si="11" t="shared"/>
        <v>30.284067716098335</v>
      </c>
      <c r="E26" s="26"/>
      <c r="F26">
        <v>30.526800000000001</v>
      </c>
      <c r="G26" s="25">
        <f si="8" t="shared"/>
        <v>1.6045806278637942E-2</v>
      </c>
      <c r="H26" s="25"/>
      <c r="I26" s="25">
        <f si="0" t="shared"/>
        <v>7.966770182266103E-3</v>
      </c>
      <c r="J26">
        <v>2017.6</v>
      </c>
      <c r="K26">
        <v>2007.08</v>
      </c>
      <c r="L26" s="25">
        <f si="10" t="shared"/>
        <v>-5.2141157811260719E-3</v>
      </c>
      <c r="M26">
        <f si="5" t="shared"/>
        <v>4</v>
      </c>
    </row>
    <row r="27" spans="1:13">
      <c r="A27" s="1">
        <v>42433</v>
      </c>
      <c r="B27">
        <v>29.95</v>
      </c>
      <c r="C27" s="25">
        <f si="7" t="shared"/>
        <v>-2.6649333766655792E-2</v>
      </c>
      <c r="D27" s="26">
        <f si="11" t="shared"/>
        <v>29.005235801263527</v>
      </c>
      <c r="E27" s="26"/>
      <c r="F27">
        <v>29.6663</v>
      </c>
      <c r="G27" s="25">
        <f ref="G27:G39" si="12" t="shared">+B27/D27-1</f>
        <v>3.2572195075735833E-2</v>
      </c>
      <c r="H27" s="25"/>
      <c r="I27" s="25">
        <f si="0" t="shared"/>
        <v>9.563039543185381E-3</v>
      </c>
      <c r="J27">
        <v>2007.08</v>
      </c>
      <c r="K27">
        <v>1907.04</v>
      </c>
      <c r="L27" s="25">
        <f ref="L27:L59" si="13" t="shared">+K27/J27-1</f>
        <v>-4.9843553819479025E-2</v>
      </c>
      <c r="M27">
        <f si="5" t="shared"/>
        <v>5</v>
      </c>
    </row>
    <row r="28" spans="1:13">
      <c r="A28" s="1">
        <v>42436</v>
      </c>
      <c r="B28">
        <v>30.08</v>
      </c>
      <c r="C28" s="25">
        <f si="7" t="shared"/>
        <v>4.3405676126877513E-3</v>
      </c>
      <c r="D28" s="26">
        <f si="11" t="shared"/>
        <v>30.386396603637049</v>
      </c>
      <c r="E28" s="26"/>
      <c r="F28">
        <v>30.122900000000001</v>
      </c>
      <c r="G28" s="25">
        <f si="12" t="shared"/>
        <v>-1.0083347743851223E-2</v>
      </c>
      <c r="H28" s="25"/>
      <c r="I28" s="25">
        <f si="0" t="shared"/>
        <v>-1.424165667980315E-3</v>
      </c>
      <c r="J28">
        <v>1907.04</v>
      </c>
      <c r="K28">
        <v>1953.33</v>
      </c>
      <c r="L28" s="25">
        <f si="13" t="shared"/>
        <v>2.4273219229801191E-2</v>
      </c>
      <c r="M28">
        <f si="5" t="shared"/>
        <v>1</v>
      </c>
    </row>
    <row r="29" spans="1:13">
      <c r="A29" s="1">
        <v>42437</v>
      </c>
      <c r="B29">
        <v>29.94</v>
      </c>
      <c r="C29" s="25">
        <f si="7" t="shared"/>
        <v>-4.65425531914887E-3</v>
      </c>
      <c r="D29" s="26">
        <f si="11" t="shared"/>
        <v>30.876385019940308</v>
      </c>
      <c r="E29" s="26"/>
      <c r="F29">
        <v>30.342400000000001</v>
      </c>
      <c r="G29" s="25">
        <f si="12" t="shared"/>
        <v>-3.0326899322429712E-2</v>
      </c>
      <c r="H29" s="25"/>
      <c r="I29" s="25">
        <f si="0" t="shared"/>
        <v>-1.3261970048512928E-2</v>
      </c>
      <c r="J29">
        <v>1953.33</v>
      </c>
      <c r="K29">
        <v>2002.19</v>
      </c>
      <c r="L29" s="25">
        <f si="13" t="shared"/>
        <v>2.5013694562618705E-2</v>
      </c>
      <c r="M29">
        <f si="5" t="shared"/>
        <v>2</v>
      </c>
    </row>
    <row r="30" spans="1:13">
      <c r="A30" s="1">
        <v>42438</v>
      </c>
      <c r="B30">
        <v>29.66</v>
      </c>
      <c r="C30" s="25">
        <f si="7" t="shared"/>
        <v>-9.352037408149716E-3</v>
      </c>
      <c r="D30" s="26">
        <f ref="D30:D53" si="14" t="shared">+F29*(1+L30)</f>
        <v>29.86684847292215</v>
      </c>
      <c r="E30" s="26"/>
      <c r="F30">
        <v>29.915900000000001</v>
      </c>
      <c r="G30" s="25">
        <f si="12" t="shared"/>
        <v>-6.9256879616770295E-3</v>
      </c>
      <c r="H30" s="25"/>
      <c r="I30" s="25">
        <f si="0" t="shared"/>
        <v>-8.5539796563032233E-3</v>
      </c>
      <c r="J30">
        <v>2002.19</v>
      </c>
      <c r="K30">
        <v>1970.81</v>
      </c>
      <c r="L30" s="25">
        <f si="13" t="shared"/>
        <v>-1.5672838242124953E-2</v>
      </c>
      <c r="M30">
        <f si="5" t="shared"/>
        <v>3</v>
      </c>
    </row>
    <row r="31" spans="1:13">
      <c r="A31" s="1">
        <v>42439</v>
      </c>
      <c r="B31">
        <v>28.96</v>
      </c>
      <c r="C31" s="25">
        <f si="7" t="shared"/>
        <v>-2.3600809170600145E-2</v>
      </c>
      <c r="D31" s="26">
        <f si="14" t="shared"/>
        <v>29.402225898488439</v>
      </c>
      <c r="E31" s="26"/>
      <c r="F31">
        <v>29.342099999999999</v>
      </c>
      <c r="G31" s="25">
        <f si="12" t="shared"/>
        <v>-1.5040558494286427E-2</v>
      </c>
      <c r="H31" s="25"/>
      <c r="I31" s="25">
        <f si="0" t="shared"/>
        <v>-1.3022244488294921E-2</v>
      </c>
      <c r="J31">
        <v>1970.81</v>
      </c>
      <c r="K31">
        <v>1936.97</v>
      </c>
      <c r="L31" s="25">
        <f si="13" t="shared"/>
        <v>-1.7170604979678372E-2</v>
      </c>
      <c r="M31">
        <f si="5" t="shared"/>
        <v>4</v>
      </c>
    </row>
    <row r="32" spans="1:13">
      <c r="A32" s="1">
        <v>42440</v>
      </c>
      <c r="B32">
        <v>29.47</v>
      </c>
      <c r="C32" s="25">
        <f si="7" t="shared"/>
        <v>1.7610497237569023E-2</v>
      </c>
      <c r="D32" s="26">
        <f si="14" t="shared"/>
        <v>29.310288247623863</v>
      </c>
      <c r="E32" s="26"/>
      <c r="F32">
        <v>29.745100000000001</v>
      </c>
      <c r="G32" s="25">
        <f si="12" t="shared"/>
        <v>5.4489997173290394E-3</v>
      </c>
      <c r="H32" s="25"/>
      <c r="I32" s="25">
        <f si="0" t="shared"/>
        <v>-9.2485821194079332E-3</v>
      </c>
      <c r="J32">
        <v>1936.97</v>
      </c>
      <c r="K32">
        <v>1934.87</v>
      </c>
      <c r="L32" s="25">
        <f si="13" t="shared"/>
        <v>-1.0841675400239392E-3</v>
      </c>
      <c r="M32">
        <f si="5" t="shared"/>
        <v>5</v>
      </c>
    </row>
    <row r="33" spans="1:13">
      <c r="A33" s="1">
        <v>42443</v>
      </c>
      <c r="B33">
        <v>30.46</v>
      </c>
      <c r="C33" s="25">
        <f si="7" t="shared"/>
        <v>3.3593484899898218E-2</v>
      </c>
      <c r="D33" s="26">
        <f si="14" t="shared"/>
        <v>31.101936648457009</v>
      </c>
      <c r="E33" s="26"/>
      <c r="F33">
        <v>30.748100000000001</v>
      </c>
      <c r="G33" s="25">
        <f si="12" t="shared"/>
        <v>-2.0639764517328074E-2</v>
      </c>
      <c r="H33" s="25"/>
      <c r="I33" s="25">
        <f si="0" t="shared"/>
        <v>-9.3696846309202497E-3</v>
      </c>
      <c r="J33">
        <v>1934.87</v>
      </c>
      <c r="K33">
        <v>2023.13</v>
      </c>
      <c r="L33" s="25">
        <f si="13" t="shared"/>
        <v>4.5615467705840906E-2</v>
      </c>
      <c r="M33">
        <f si="5" t="shared"/>
        <v>1</v>
      </c>
    </row>
    <row r="34" spans="1:13">
      <c r="A34" s="1">
        <v>42444</v>
      </c>
      <c r="B34">
        <v>30.38</v>
      </c>
      <c r="C34" s="25">
        <f si="7" t="shared"/>
        <v>-2.6263952724885353E-3</v>
      </c>
      <c r="D34" s="26">
        <f si="14" t="shared"/>
        <v>30.349753032182807</v>
      </c>
      <c r="E34" s="26"/>
      <c r="F34">
        <v>30.273800000000001</v>
      </c>
      <c r="G34" s="25">
        <f si="12" t="shared"/>
        <v>9.9661330967393269E-4</v>
      </c>
      <c r="H34" s="25"/>
      <c r="I34" s="25">
        <f si="0" t="shared"/>
        <v>3.5079838011744524E-3</v>
      </c>
      <c r="J34">
        <v>2023.13</v>
      </c>
      <c r="K34">
        <v>1996.92</v>
      </c>
      <c r="L34" s="25">
        <f si="13" t="shared"/>
        <v>-1.2955173419404553E-2</v>
      </c>
      <c r="M34">
        <f si="5" t="shared"/>
        <v>2</v>
      </c>
    </row>
    <row r="35" spans="1:13">
      <c r="A35" s="1">
        <v>42445</v>
      </c>
      <c r="B35">
        <v>30.2</v>
      </c>
      <c r="C35" s="25">
        <f si="7" t="shared"/>
        <v>-5.9249506254114293E-3</v>
      </c>
      <c r="D35" s="26">
        <f si="14" t="shared"/>
        <v>29.9799944174028</v>
      </c>
      <c r="E35" s="26"/>
      <c r="F35">
        <v>29.9879</v>
      </c>
      <c r="G35" s="25">
        <f si="12" t="shared"/>
        <v>7.3384130608606934E-3</v>
      </c>
      <c r="H35" s="25"/>
      <c r="I35" s="25">
        <f si="0" t="shared"/>
        <v>7.0728527172625455E-3</v>
      </c>
      <c r="J35">
        <v>1996.92</v>
      </c>
      <c r="K35">
        <v>1977.54</v>
      </c>
      <c r="L35" s="25">
        <f si="13" t="shared"/>
        <v>-9.7049456162491277E-3</v>
      </c>
      <c r="M35">
        <f si="5" t="shared"/>
        <v>3</v>
      </c>
    </row>
    <row r="36" spans="1:13">
      <c r="A36" s="1">
        <v>42446</v>
      </c>
      <c r="B36">
        <v>31.74</v>
      </c>
      <c r="C36" s="25">
        <f si="7" t="shared"/>
        <v>5.099337748344368E-2</v>
      </c>
      <c r="D36" s="26">
        <f si="14" t="shared"/>
        <v>31.652175830071705</v>
      </c>
      <c r="E36" s="26"/>
      <c r="F36">
        <v>31.583600000000001</v>
      </c>
      <c r="G36" s="25">
        <f si="12" t="shared"/>
        <v>2.7746645412241033E-3</v>
      </c>
      <c r="H36" s="25"/>
      <c r="I36" s="25">
        <f si="0" t="shared"/>
        <v>4.9519370812700636E-3</v>
      </c>
      <c r="J36">
        <v>1977.54</v>
      </c>
      <c r="K36">
        <v>2087.29</v>
      </c>
      <c r="L36" s="25">
        <f si="13" t="shared"/>
        <v>5.5498245294659077E-2</v>
      </c>
      <c r="M36">
        <f si="5" t="shared"/>
        <v>4</v>
      </c>
    </row>
    <row r="37" spans="1:13">
      <c r="A37" s="1">
        <v>42447</v>
      </c>
      <c r="B37">
        <v>33.630000000000003</v>
      </c>
      <c r="C37" s="25">
        <f si="7" t="shared"/>
        <v>5.9546313799622164E-2</v>
      </c>
      <c r="D37" s="26">
        <f si="14" t="shared"/>
        <v>32.954201348159579</v>
      </c>
      <c r="E37" s="26"/>
      <c r="F37">
        <v>32.969299999999997</v>
      </c>
      <c r="G37" s="25">
        <f si="12" t="shared"/>
        <v>2.0507207706254027E-2</v>
      </c>
      <c r="H37" s="25"/>
      <c r="I37" s="25">
        <f si="0" t="shared"/>
        <v>2.0039855259286865E-2</v>
      </c>
      <c r="J37">
        <v>2087.29</v>
      </c>
      <c r="K37">
        <v>2177.87</v>
      </c>
      <c r="L37" s="25">
        <f si="13" t="shared"/>
        <v>4.3395982350320272E-2</v>
      </c>
      <c r="M37">
        <f si="5" t="shared"/>
        <v>5</v>
      </c>
    </row>
    <row r="38" spans="1:13">
      <c r="A38" s="1">
        <v>42450</v>
      </c>
      <c r="B38">
        <v>33.979999999999997</v>
      </c>
      <c r="C38" s="25">
        <f si="7" t="shared"/>
        <v>1.0407374368123445E-2</v>
      </c>
      <c r="D38" s="26">
        <f si="14" t="shared"/>
        <v>33.713499969695164</v>
      </c>
      <c r="E38" s="26"/>
      <c r="F38" s="27">
        <v>33.871665804564074</v>
      </c>
      <c r="G38" s="25">
        <f si="12" t="shared"/>
        <v>7.9048461460360375E-3</v>
      </c>
      <c r="H38" s="25"/>
      <c r="I38" s="35">
        <f si="0" t="shared"/>
        <v>3.1983722342148191E-3</v>
      </c>
      <c r="J38">
        <v>2177.87</v>
      </c>
      <c r="K38">
        <v>2227.0300000000002</v>
      </c>
      <c r="L38" s="25">
        <f si="13" t="shared"/>
        <v>2.257251351090761E-2</v>
      </c>
      <c r="M38">
        <f si="5" t="shared"/>
        <v>1</v>
      </c>
    </row>
    <row r="39" spans="1:13">
      <c r="A39" s="1">
        <v>42451</v>
      </c>
      <c r="B39">
        <v>33.81</v>
      </c>
      <c r="C39" s="25">
        <f si="7" t="shared"/>
        <v>-5.0029429075925114E-3</v>
      </c>
      <c r="D39" s="26">
        <f si="14" t="shared"/>
        <v>33.790599999999998</v>
      </c>
      <c r="E39" s="26"/>
      <c r="F39">
        <v>33.790599999999998</v>
      </c>
      <c r="G39" s="25">
        <f si="12" t="shared"/>
        <v>5.7412416470858929E-4</v>
      </c>
      <c r="H39" s="25"/>
      <c r="I39" s="25">
        <f ref="I39:I52" si="15" t="shared">+B39/F39-1</f>
        <v>5.7412416470858929E-4</v>
      </c>
      <c r="J39">
        <v>2227.0300000000002</v>
      </c>
      <c r="K39">
        <v>2221.6999999999998</v>
      </c>
      <c r="L39" s="25">
        <f si="13" t="shared"/>
        <v>-2.3933220477498907E-3</v>
      </c>
      <c r="M39">
        <f si="5" t="shared"/>
        <v>2</v>
      </c>
    </row>
    <row r="40" spans="1:13">
      <c r="A40" s="1">
        <v>42452</v>
      </c>
      <c r="B40">
        <v>34.1</v>
      </c>
      <c r="C40" s="25">
        <f si="7" t="shared"/>
        <v>8.5773439810705732E-3</v>
      </c>
      <c r="D40" s="26">
        <f si="14" t="shared"/>
        <v>34.359581566368092</v>
      </c>
      <c r="E40" s="26"/>
      <c r="F40" s="27">
        <v>34.244735681624675</v>
      </c>
      <c r="G40" s="25">
        <f ref="G40:G53" si="16" t="shared">+B40/D40-1</f>
        <v>-7.5548523740515128E-3</v>
      </c>
      <c r="H40" s="25"/>
      <c r="I40" s="35">
        <f si="15" t="shared"/>
        <v>-4.2265089434559977E-3</v>
      </c>
      <c r="J40">
        <v>2221.6999999999998</v>
      </c>
      <c r="K40">
        <v>2259.11</v>
      </c>
      <c r="L40" s="25">
        <f si="13" t="shared"/>
        <v>1.6838457037403831E-2</v>
      </c>
      <c r="M40">
        <f si="5" t="shared"/>
        <v>3</v>
      </c>
    </row>
    <row r="41" spans="1:13">
      <c r="A41" s="1">
        <v>42453</v>
      </c>
      <c r="B41">
        <v>33.49</v>
      </c>
      <c r="C41" s="25">
        <f si="7" t="shared"/>
        <v>-1.7888563049853312E-2</v>
      </c>
      <c r="D41" s="26">
        <f si="14" t="shared"/>
        <v>33.648400000000002</v>
      </c>
      <c r="E41" s="26"/>
      <c r="F41">
        <v>33.648400000000002</v>
      </c>
      <c r="G41" s="25">
        <f si="16" t="shared"/>
        <v>-4.7075046658979769E-3</v>
      </c>
      <c r="H41" s="25"/>
      <c r="I41" s="25">
        <f si="15" t="shared"/>
        <v>-4.7075046658979769E-3</v>
      </c>
      <c r="J41">
        <v>2259.11</v>
      </c>
      <c r="K41">
        <v>2219.77</v>
      </c>
      <c r="L41" s="25">
        <f si="13" t="shared"/>
        <v>-1.7413937347008357E-2</v>
      </c>
      <c r="M41">
        <f si="5" t="shared"/>
        <v>4</v>
      </c>
    </row>
    <row r="42" spans="1:13">
      <c r="A42" s="1">
        <v>42454</v>
      </c>
      <c r="B42">
        <v>33.49</v>
      </c>
      <c r="C42" s="25">
        <f si="7" t="shared"/>
        <v>0</v>
      </c>
      <c r="D42" s="26">
        <f si="14" t="shared"/>
        <v>33.592616692720419</v>
      </c>
      <c r="E42" s="26"/>
      <c r="F42" s="27">
        <v>33.592616692720419</v>
      </c>
      <c r="G42" s="25">
        <f si="16" t="shared"/>
        <v>-3.0547394881166312E-3</v>
      </c>
      <c r="H42" s="25"/>
      <c r="I42" s="35">
        <f si="15" t="shared"/>
        <v>-3.0547394881166312E-3</v>
      </c>
      <c r="J42">
        <v>2219.77</v>
      </c>
      <c r="K42">
        <v>2216.09</v>
      </c>
      <c r="L42" s="25">
        <f si="13" t="shared"/>
        <v>-1.6578294147591155E-3</v>
      </c>
      <c r="M42">
        <f si="5" t="shared"/>
        <v>5</v>
      </c>
    </row>
    <row r="43" spans="1:13">
      <c r="A43" s="1">
        <v>42457</v>
      </c>
      <c r="B43">
        <v>33.79</v>
      </c>
      <c r="C43" s="25">
        <f si="7" t="shared"/>
        <v>8.9578978799640385E-3</v>
      </c>
      <c r="D43" s="26">
        <f si="14" t="shared"/>
        <v>33.344017171148366</v>
      </c>
      <c r="E43" s="26"/>
      <c r="F43">
        <v>32.964700000000001</v>
      </c>
      <c r="G43" s="25">
        <f si="16" t="shared"/>
        <v>1.3375197912191883E-2</v>
      </c>
      <c r="H43" s="25"/>
      <c r="I43" s="25">
        <f si="15" t="shared"/>
        <v>2.5035871705187729E-2</v>
      </c>
      <c r="J43">
        <v>2216.09</v>
      </c>
      <c r="K43">
        <v>2199.69</v>
      </c>
      <c r="L43" s="25">
        <f si="13" t="shared"/>
        <v>-7.400421463027218E-3</v>
      </c>
      <c r="M43">
        <f si="5" t="shared"/>
        <v>1</v>
      </c>
    </row>
    <row r="44" spans="1:13">
      <c r="A44" s="1">
        <v>42458</v>
      </c>
      <c r="B44">
        <v>33.17</v>
      </c>
      <c r="C44" s="25">
        <f si="7" t="shared"/>
        <v>-1.8348623853210899E-2</v>
      </c>
      <c r="D44" s="26">
        <f si="14" t="shared"/>
        <v>32.258256838463609</v>
      </c>
      <c r="E44" s="26"/>
      <c r="F44">
        <v>32.445599999999999</v>
      </c>
      <c r="G44" s="25">
        <f si="16" t="shared"/>
        <v>2.8263869498653893E-2</v>
      </c>
      <c r="H44" s="25"/>
      <c r="I44" s="25">
        <f si="15" t="shared"/>
        <v>2.232660206622783E-2</v>
      </c>
      <c r="J44">
        <v>2199.69</v>
      </c>
      <c r="K44">
        <v>2152.5500000000002</v>
      </c>
      <c r="L44" s="25">
        <f si="13" t="shared"/>
        <v>-2.1430292450299704E-2</v>
      </c>
      <c r="M44">
        <f si="5" t="shared"/>
        <v>2</v>
      </c>
    </row>
    <row r="45" spans="1:13">
      <c r="A45" s="1">
        <v>42459</v>
      </c>
      <c r="B45">
        <v>34.69</v>
      </c>
      <c r="C45" s="25">
        <f si="7" t="shared"/>
        <v>4.5824540247211276E-2</v>
      </c>
      <c r="D45" s="26">
        <f si="14" t="shared"/>
        <v>33.896084350189312</v>
      </c>
      <c r="E45" s="26"/>
      <c r="F45">
        <v>34.162999999999997</v>
      </c>
      <c r="G45" s="25">
        <f si="16" t="shared"/>
        <v>2.3422046086755577E-2</v>
      </c>
      <c r="H45" s="25"/>
      <c r="I45" s="25">
        <f si="15" t="shared"/>
        <v>1.542604572197992E-2</v>
      </c>
      <c r="J45">
        <v>2152.5500000000002</v>
      </c>
      <c r="K45">
        <v>2248.7800000000002</v>
      </c>
      <c r="L45" s="25">
        <f si="13" t="shared"/>
        <v>4.4705117186592647E-2</v>
      </c>
      <c r="M45">
        <f si="5" t="shared"/>
        <v>3</v>
      </c>
    </row>
    <row r="46" spans="1:13">
      <c r="A46" s="1">
        <v>42460</v>
      </c>
      <c r="B46">
        <v>34.22</v>
      </c>
      <c r="C46" s="25">
        <f si="7" t="shared"/>
        <v>-1.3548573075814363E-2</v>
      </c>
      <c r="D46" s="26">
        <f si="14" t="shared"/>
        <v>34.003638092654676</v>
      </c>
      <c r="E46" s="26"/>
      <c r="F46">
        <v>34.100700000000003</v>
      </c>
      <c r="G46" s="25">
        <f si="16" t="shared"/>
        <v>6.362904662017943E-3</v>
      </c>
      <c r="H46" s="25"/>
      <c r="I46" s="25">
        <f si="15" t="shared"/>
        <v>3.4984619084064139E-3</v>
      </c>
      <c r="J46">
        <v>2248.7800000000002</v>
      </c>
      <c r="K46">
        <v>2238.29</v>
      </c>
      <c r="L46" s="25">
        <f si="13" t="shared"/>
        <v>-4.6647515541761164E-3</v>
      </c>
      <c r="M46">
        <f si="5" t="shared"/>
        <v>4</v>
      </c>
    </row>
    <row r="47" spans="1:13">
      <c r="A47" s="1">
        <v>42461</v>
      </c>
      <c r="B47">
        <v>33.99</v>
      </c>
      <c r="C47" s="25">
        <f si="7" t="shared"/>
        <v>-6.7212156633547071E-3</v>
      </c>
      <c r="D47" s="26">
        <f si="14" t="shared"/>
        <v>33.599158625111137</v>
      </c>
      <c r="E47" s="26"/>
      <c r="F47">
        <v>33.8215</v>
      </c>
      <c r="G47" s="25">
        <f si="16" t="shared"/>
        <v>1.1632475064323744E-2</v>
      </c>
      <c r="H47" s="25"/>
      <c r="I47" s="25">
        <f si="15" t="shared"/>
        <v>4.9820380527179076E-3</v>
      </c>
      <c r="J47">
        <v>2238.29</v>
      </c>
      <c r="K47">
        <v>2205.37</v>
      </c>
      <c r="L47" s="25">
        <f si="13" t="shared"/>
        <v>-1.4707656291186644E-2</v>
      </c>
      <c r="M47">
        <f si="5" t="shared"/>
        <v>5</v>
      </c>
    </row>
    <row r="48" spans="1:13">
      <c r="A48" s="1">
        <v>42464</v>
      </c>
      <c r="B48">
        <v>33.799999999999997</v>
      </c>
      <c r="C48" s="25">
        <f si="7" t="shared"/>
        <v>-5.5898793762872989E-3</v>
      </c>
      <c r="D48" s="26">
        <f si="14" t="shared"/>
        <v>33.8215</v>
      </c>
      <c r="E48" s="26"/>
      <c r="F48">
        <v>33.7699</v>
      </c>
      <c r="G48" s="25">
        <f si="16" t="shared"/>
        <v>-6.3569031533206033E-4</v>
      </c>
      <c r="H48" s="25"/>
      <c r="I48" s="25">
        <f si="15" t="shared"/>
        <v>8.913262994558746E-4</v>
      </c>
      <c r="J48">
        <v>2205.37</v>
      </c>
      <c r="K48">
        <v>2205.37</v>
      </c>
      <c r="L48" s="25">
        <f si="13" t="shared"/>
        <v>0</v>
      </c>
      <c r="M48">
        <f si="5" t="shared"/>
        <v>1</v>
      </c>
    </row>
    <row r="49" spans="1:13">
      <c r="A49" s="1">
        <v>42465</v>
      </c>
      <c r="B49">
        <v>34.51</v>
      </c>
      <c r="C49" s="25">
        <f si="7" t="shared"/>
        <v>2.100591715976341E-2</v>
      </c>
      <c r="D49" s="26">
        <f si="14" t="shared"/>
        <v>34.905327653863075</v>
      </c>
      <c r="E49" s="26"/>
      <c r="F49">
        <v>34.597200000000001</v>
      </c>
      <c r="G49" s="25">
        <f si="16" t="shared"/>
        <v>-1.1325711014184559E-2</v>
      </c>
      <c r="H49" s="25"/>
      <c r="I49" s="25">
        <f si="15" t="shared"/>
        <v>-2.5204351797255553E-3</v>
      </c>
      <c r="J49">
        <v>2205.37</v>
      </c>
      <c r="K49">
        <v>2279.52</v>
      </c>
      <c r="L49" s="25">
        <f si="13" t="shared"/>
        <v>3.3622476047103333E-2</v>
      </c>
      <c r="M49">
        <f si="5" t="shared"/>
        <v>2</v>
      </c>
    </row>
    <row r="50" spans="1:13">
      <c r="A50" s="1">
        <v>42466</v>
      </c>
      <c r="B50">
        <v>35.14</v>
      </c>
      <c r="C50" s="25">
        <f si="7" t="shared"/>
        <v>1.8255578093306468E-2</v>
      </c>
      <c r="D50" s="26">
        <f si="14" t="shared"/>
        <v>34.863108149084013</v>
      </c>
      <c r="E50" s="26"/>
      <c r="F50">
        <v>35.054900000000004</v>
      </c>
      <c r="G50" s="25">
        <f si="16" t="shared"/>
        <v>7.9422594718727701E-3</v>
      </c>
      <c r="H50" s="25"/>
      <c r="I50" s="25">
        <f si="15" t="shared"/>
        <v>2.4276206749982432E-3</v>
      </c>
      <c r="J50">
        <v>2279.52</v>
      </c>
      <c r="K50">
        <v>2297.04</v>
      </c>
      <c r="L50" s="25">
        <f si="13" t="shared"/>
        <v>7.6858285954937156E-3</v>
      </c>
      <c r="M50">
        <f si="5" t="shared"/>
        <v>3</v>
      </c>
    </row>
    <row r="51" spans="1:13">
      <c r="A51" s="1">
        <v>42467</v>
      </c>
      <c r="B51">
        <v>33.99</v>
      </c>
      <c r="C51" s="25">
        <f si="7" t="shared"/>
        <v>-3.2726237905520761E-2</v>
      </c>
      <c r="D51" s="26">
        <f si="14" t="shared"/>
        <v>34.316882828335601</v>
      </c>
      <c r="E51" s="26"/>
      <c r="G51" s="25">
        <f si="16" t="shared"/>
        <v>-9.5254230977438459E-3</v>
      </c>
      <c r="H51" s="25"/>
      <c r="J51">
        <v>2297.04</v>
      </c>
      <c r="K51">
        <v>2248.6799999999998</v>
      </c>
      <c r="L51" s="25">
        <f si="13" t="shared"/>
        <v>-2.1053181485738204E-2</v>
      </c>
      <c r="M51">
        <f si="5" t="shared"/>
        <v>4</v>
      </c>
    </row>
    <row r="52" spans="1:13">
      <c r="A52" s="1">
        <v>42468</v>
      </c>
      <c r="B52">
        <v>34.270000000000003</v>
      </c>
      <c r="C52" s="25">
        <f si="7" t="shared"/>
        <v>8.2377169755811774E-3</v>
      </c>
      <c r="F52">
        <v>33.886299999999999</v>
      </c>
      <c r="G52" s="25"/>
      <c r="H52" s="25"/>
      <c r="I52" s="25">
        <f si="15" t="shared"/>
        <v>1.1323160097148621E-2</v>
      </c>
      <c r="J52">
        <v>2248.6799999999998</v>
      </c>
      <c r="K52">
        <v>2229.9299999999998</v>
      </c>
      <c r="L52" s="25">
        <f si="13" t="shared"/>
        <v>-8.3382250920539525E-3</v>
      </c>
      <c r="M52">
        <f si="5" t="shared"/>
        <v>5</v>
      </c>
    </row>
    <row r="53" spans="1:13">
      <c r="A53" s="1">
        <v>42471</v>
      </c>
      <c r="B53">
        <v>34.74</v>
      </c>
      <c r="C53" s="25">
        <f si="7" t="shared"/>
        <v>1.3714619200466904E-2</v>
      </c>
      <c r="D53" s="26">
        <f si="14" t="shared"/>
        <v>34.694885930051619</v>
      </c>
      <c r="E53" s="26"/>
      <c r="G53" s="25">
        <f si="16" t="shared"/>
        <v>1.3003089285070768E-3</v>
      </c>
      <c r="H53" s="25"/>
      <c r="I53" s="25"/>
      <c r="J53">
        <v>2229.9299999999998</v>
      </c>
      <c r="K53">
        <v>2283.14</v>
      </c>
      <c r="L53" s="25">
        <f si="13" t="shared"/>
        <v>2.3861735570174902E-2</v>
      </c>
      <c r="M53">
        <f si="5" t="shared"/>
        <v>1</v>
      </c>
    </row>
    <row r="54" spans="1:13">
      <c r="A54" s="1">
        <v>42472</v>
      </c>
      <c r="B54">
        <v>34.61</v>
      </c>
      <c r="C54" s="25">
        <f si="7" t="shared"/>
        <v>-3.7420840529649446E-3</v>
      </c>
      <c r="D54" s="26"/>
      <c r="E54" s="26"/>
      <c r="F54">
        <v>34.523699999999998</v>
      </c>
      <c r="G54" s="25"/>
      <c r="H54" s="25"/>
      <c r="I54" s="25">
        <f>+B54/F54-1</f>
        <v>2.49973206811549E-3</v>
      </c>
      <c r="J54">
        <v>2283.14</v>
      </c>
      <c r="K54">
        <v>2264.02</v>
      </c>
      <c r="L54" s="25">
        <f si="13" t="shared"/>
        <v>-8.3744317037062199E-3</v>
      </c>
      <c r="M54">
        <f si="5" t="shared"/>
        <v>2</v>
      </c>
    </row>
    <row r="55" spans="1:13">
      <c r="A55" s="1">
        <v>42473</v>
      </c>
      <c r="B55">
        <v>35.43</v>
      </c>
      <c r="C55" s="25">
        <f si="7" t="shared"/>
        <v>2.3692574400462352E-2</v>
      </c>
      <c r="D55" s="26">
        <f>+F54*(1+L55)</f>
        <v>34.981012993259782</v>
      </c>
      <c r="E55" s="26"/>
      <c r="F55">
        <v>34.967599999999997</v>
      </c>
      <c r="G55" s="25">
        <f>+B55/D55-1</f>
        <v>1.283516308766508E-2</v>
      </c>
      <c r="H55" s="25"/>
      <c r="I55" s="25">
        <f>+B55/F55-1</f>
        <v>1.3223669911575309E-2</v>
      </c>
      <c r="J55">
        <v>2264.02</v>
      </c>
      <c r="K55">
        <v>2294.0100000000002</v>
      </c>
      <c r="L55" s="25">
        <f si="13" t="shared"/>
        <v>1.3246349413874592E-2</v>
      </c>
      <c r="M55">
        <f si="5" t="shared"/>
        <v>3</v>
      </c>
    </row>
    <row r="56" spans="1:13">
      <c r="A56" s="1">
        <v>42474</v>
      </c>
      <c r="B56">
        <v>35.42</v>
      </c>
      <c r="C56" s="25">
        <f si="7" t="shared"/>
        <v>-2.8224668360143923E-4</v>
      </c>
      <c r="D56" s="26">
        <f>+F55*(1+L56)</f>
        <v>35.430682413764536</v>
      </c>
      <c r="E56" s="26"/>
      <c r="G56" s="25">
        <f>+B56/D56-1</f>
        <v>-3.0150177859356031E-4</v>
      </c>
      <c r="H56" s="25"/>
      <c r="J56">
        <v>2294.0100000000002</v>
      </c>
      <c r="K56">
        <v>2324.39</v>
      </c>
      <c r="L56" s="25">
        <f si="13" t="shared"/>
        <v>1.3243185513576616E-2</v>
      </c>
      <c r="M56">
        <f si="5" t="shared"/>
        <v>4</v>
      </c>
    </row>
    <row r="57" spans="1:13">
      <c r="A57" s="1">
        <v>42475</v>
      </c>
      <c r="B57">
        <v>35.06</v>
      </c>
      <c r="C57" s="25">
        <f si="7" t="shared"/>
        <v>-1.0163749294184066E-2</v>
      </c>
      <c r="D57" s="26"/>
      <c r="E57" s="26"/>
      <c r="F57">
        <v>35.004600000000003</v>
      </c>
      <c r="I57" s="25">
        <f>+B57/F57-1</f>
        <v>1.5826491375419138E-3</v>
      </c>
      <c r="J57">
        <v>2324.39</v>
      </c>
      <c r="K57">
        <v>2309.6799999999998</v>
      </c>
      <c r="L57" s="25">
        <f si="13" t="shared"/>
        <v>-6.3285421121240804E-3</v>
      </c>
      <c r="M57">
        <f si="5" t="shared"/>
        <v>5</v>
      </c>
    </row>
    <row r="58" spans="1:13">
      <c r="A58" s="1">
        <v>42478</v>
      </c>
      <c r="B58">
        <v>34.770000000000003</v>
      </c>
      <c r="C58" s="25">
        <f si="7" t="shared"/>
        <v>-8.2715345122646999E-3</v>
      </c>
      <c r="D58" s="26">
        <f>+F57*(1+L58)</f>
        <v>34.336389332721424</v>
      </c>
      <c r="E58" s="26"/>
      <c r="G58" s="25">
        <f>+B58/D58-1</f>
        <v>1.2628312868801395E-2</v>
      </c>
      <c r="H58" s="25"/>
      <c r="J58">
        <v>2309.6799999999998</v>
      </c>
      <c r="K58">
        <v>2265.59</v>
      </c>
      <c r="L58" s="25">
        <f si="13" t="shared"/>
        <v>-1.9089224481313338E-2</v>
      </c>
      <c r="M58">
        <f si="5" t="shared"/>
        <v>1</v>
      </c>
    </row>
    <row r="59" spans="1:13">
      <c r="A59" s="1">
        <v>42479</v>
      </c>
      <c r="B59">
        <v>34.92</v>
      </c>
      <c r="C59" s="25">
        <f si="7" t="shared"/>
        <v>4.3140638481449223E-3</v>
      </c>
      <c r="D59" s="26"/>
      <c r="E59" s="26"/>
      <c r="F59">
        <v>34.5441</v>
      </c>
      <c r="I59" s="25">
        <f>+B59/F59-1</f>
        <v>1.0881742468323186E-2</v>
      </c>
      <c r="J59">
        <v>2265.59</v>
      </c>
      <c r="K59">
        <v>2272.52</v>
      </c>
      <c r="L59" s="25">
        <f si="13" t="shared"/>
        <v>3.0588058739664525E-3</v>
      </c>
      <c r="M59">
        <f si="5" t="shared"/>
        <v>2</v>
      </c>
    </row>
    <row r="60" spans="1:13">
      <c r="A60" s="1">
        <v>42480</v>
      </c>
      <c r="B60">
        <v>33.049999999999997</v>
      </c>
      <c r="C60" s="25">
        <f si="7" t="shared"/>
        <v>-5.355097365406658E-2</v>
      </c>
      <c r="F60">
        <v>32.862900000000003</v>
      </c>
      <c r="I60" s="25">
        <f>+B60/F60-1</f>
        <v>5.6933502521077095E-3</v>
      </c>
      <c r="M60">
        <f si="5" t="shared"/>
        <v>3</v>
      </c>
    </row>
    <row r="61" spans="1:13">
      <c r="A61" s="1">
        <v>42481</v>
      </c>
      <c r="B61">
        <v>32.25</v>
      </c>
      <c r="C61" s="25">
        <f si="7" t="shared"/>
        <v>-2.4205748865355425E-2</v>
      </c>
      <c r="D61" s="26">
        <f>+F60*(1+L61)</f>
        <v>32.325509996084357</v>
      </c>
      <c r="E61" s="26"/>
      <c r="G61" s="25">
        <f>+B61/D61-1</f>
        <v>-2.3359259016640932E-3</v>
      </c>
      <c r="H61" s="25"/>
      <c r="J61">
        <v>2145.2399999999998</v>
      </c>
      <c r="K61">
        <v>2110.16</v>
      </c>
      <c r="L61" s="25">
        <f ref="L61:L95" si="17" t="shared">+K61/J61-1</f>
        <v>-1.6352482705897731E-2</v>
      </c>
      <c r="M61">
        <f si="5" t="shared"/>
        <v>4</v>
      </c>
    </row>
    <row r="62" spans="1:13">
      <c r="A62" s="1">
        <v>42482</v>
      </c>
      <c r="B62">
        <v>32.58</v>
      </c>
      <c r="C62" s="25">
        <f si="7" t="shared"/>
        <v>1.0232558139534831E-2</v>
      </c>
      <c r="D62" s="26"/>
      <c r="E62" s="26"/>
      <c r="F62">
        <v>32.678100000000001</v>
      </c>
      <c r="I62" s="25">
        <f>+B62/F62-1</f>
        <v>-3.0020105208076187E-3</v>
      </c>
      <c r="J62">
        <v>2110.16</v>
      </c>
      <c r="K62">
        <v>2136.92</v>
      </c>
      <c r="L62" s="25">
        <f si="17" t="shared"/>
        <v>1.2681502824430479E-2</v>
      </c>
      <c r="M62">
        <f si="5" t="shared"/>
        <v>5</v>
      </c>
    </row>
    <row r="63" spans="1:13">
      <c r="A63" s="1">
        <v>42485</v>
      </c>
      <c r="B63">
        <v>32.71</v>
      </c>
      <c r="C63" s="25">
        <f si="7" t="shared"/>
        <v>3.9901780233273509E-3</v>
      </c>
      <c r="D63" s="26">
        <f>+F62*(1+L63)</f>
        <v>32.523802212062222</v>
      </c>
      <c r="E63" s="26"/>
      <c r="F63">
        <v>32.539400000000001</v>
      </c>
      <c r="G63" s="25">
        <f>+B63/D63-1</f>
        <v>5.724969876637731E-3</v>
      </c>
      <c r="H63" s="25"/>
      <c r="I63" s="25">
        <f>+B63/F63-1</f>
        <v>5.2428747917909746E-3</v>
      </c>
      <c r="J63">
        <v>2136.92</v>
      </c>
      <c r="K63">
        <v>2126.83</v>
      </c>
      <c r="L63" s="25">
        <f si="17" t="shared"/>
        <v>-4.7217490593939315E-3</v>
      </c>
      <c r="M63">
        <f si="5" t="shared"/>
        <v>1</v>
      </c>
    </row>
    <row r="64" spans="1:13">
      <c r="A64" s="1">
        <v>42486</v>
      </c>
      <c r="B64">
        <v>33.26</v>
      </c>
      <c r="C64" s="25">
        <f si="7" t="shared"/>
        <v>1.6814429837969991E-2</v>
      </c>
      <c r="D64" s="26">
        <f>+F63*(1+L64)</f>
        <v>32.980941011077469</v>
      </c>
      <c r="E64" s="26"/>
      <c r="F64">
        <v>32.970399999999998</v>
      </c>
      <c r="G64" s="25">
        <f>+B64/D64-1</f>
        <v>8.4612197338091999E-3</v>
      </c>
      <c r="H64" s="25"/>
      <c r="I64" s="25">
        <f>+B64/F64-1</f>
        <v>8.783636231286307E-3</v>
      </c>
      <c r="J64">
        <v>2126.8399999999997</v>
      </c>
      <c r="K64">
        <v>2155.6999999999998</v>
      </c>
      <c r="L64" s="25">
        <f si="17" t="shared"/>
        <v>1.3569426943258689E-2</v>
      </c>
      <c r="M64">
        <f si="5" t="shared"/>
        <v>2</v>
      </c>
    </row>
    <row r="65" spans="1:13">
      <c r="A65" s="1">
        <v>42487</v>
      </c>
      <c r="B65">
        <v>33.130000000000003</v>
      </c>
      <c r="C65" s="25">
        <f si="7" t="shared"/>
        <v>-3.9085989176186331E-3</v>
      </c>
      <c r="D65" s="26">
        <f>+F64*(1+L65)</f>
        <v>32.831372799554671</v>
      </c>
      <c r="E65" s="26"/>
      <c r="F65">
        <v>32.830599999999997</v>
      </c>
      <c r="G65" s="25">
        <f>+B65/D65-1</f>
        <v>9.0957878084640953E-3</v>
      </c>
      <c r="H65" s="25"/>
      <c r="I65" s="25">
        <f>+B65/F65-1</f>
        <v>9.11954091609668E-3</v>
      </c>
      <c r="J65">
        <v>2155.6999999999998</v>
      </c>
      <c r="K65">
        <v>2146.61</v>
      </c>
      <c r="L65" s="25">
        <f si="17" t="shared"/>
        <v>-4.2167277450478879E-3</v>
      </c>
      <c r="M65">
        <f si="5" t="shared"/>
        <v>3</v>
      </c>
    </row>
    <row r="66" spans="1:13">
      <c r="A66" s="1">
        <v>42488</v>
      </c>
      <c r="B66">
        <v>33.06</v>
      </c>
      <c r="C66" s="25">
        <f si="7" t="shared"/>
        <v>-2.1128886205855624E-3</v>
      </c>
      <c r="D66" s="26">
        <f>+F65*(1+L66)</f>
        <v>32.962435672059662</v>
      </c>
      <c r="E66" s="26"/>
      <c r="G66" s="25">
        <f>+B66/D66-1</f>
        <v>2.9598640376882202E-3</v>
      </c>
      <c r="H66" s="25"/>
      <c r="J66">
        <v>2146.61</v>
      </c>
      <c r="K66">
        <v>2155.23</v>
      </c>
      <c r="L66" s="25">
        <f si="17" t="shared"/>
        <v>4.0156339530701413E-3</v>
      </c>
      <c r="M66">
        <f si="5" t="shared"/>
        <v>4</v>
      </c>
    </row>
    <row r="67" spans="1:13">
      <c r="A67" s="1">
        <v>42489</v>
      </c>
      <c r="B67">
        <v>33</v>
      </c>
      <c r="C67" s="25">
        <f si="7" t="shared"/>
        <v>-1.8148820326679971E-3</v>
      </c>
      <c r="D67" s="26"/>
      <c r="E67" s="26"/>
      <c r="F67">
        <v>32.786799999999999</v>
      </c>
      <c r="I67" s="25">
        <f>+B67/F67-1</f>
        <v>6.5026169068038708E-3</v>
      </c>
      <c r="J67">
        <v>2155.23</v>
      </c>
      <c r="K67">
        <v>2138.7399999999998</v>
      </c>
      <c r="L67" s="25">
        <f si="17" t="shared"/>
        <v>-7.6511555611235016E-3</v>
      </c>
      <c r="M67">
        <f ref="M67:M73" si="18" t="shared">WEEKDAY(A67,2)</f>
        <v>5</v>
      </c>
    </row>
    <row r="68" spans="1:13">
      <c r="A68" s="1">
        <v>42492</v>
      </c>
      <c r="B68">
        <v>33.01</v>
      </c>
      <c r="C68" s="25">
        <f si="7" t="shared"/>
        <v>3.0303030303024947E-4</v>
      </c>
      <c r="D68" s="26"/>
      <c r="E68" s="26"/>
      <c r="F68">
        <v>32.942799999999998</v>
      </c>
      <c r="I68" s="25">
        <f>+B68/F68-1</f>
        <v>2.0398994620980382E-3</v>
      </c>
      <c r="L68" s="25"/>
      <c r="M68">
        <f si="18" t="shared"/>
        <v>1</v>
      </c>
    </row>
    <row r="69" spans="1:13">
      <c r="A69" s="1">
        <v>42493</v>
      </c>
      <c r="B69">
        <v>33.51</v>
      </c>
      <c r="C69" s="25">
        <f si="7" t="shared"/>
        <v>1.5146925174189585E-2</v>
      </c>
      <c r="D69" s="26">
        <f>+F68*(1+L69)</f>
        <v>34.151773681700448</v>
      </c>
      <c r="E69" s="26"/>
      <c r="G69" s="25">
        <f>+B69/D69-1</f>
        <v>-1.8791811156921856E-2</v>
      </c>
      <c r="H69" s="25"/>
      <c r="J69">
        <v>2138.7399999999998</v>
      </c>
      <c r="K69">
        <v>2217.23</v>
      </c>
      <c r="L69" s="25">
        <f si="17" t="shared"/>
        <v>3.6699178020703993E-2</v>
      </c>
      <c r="M69">
        <f si="18" t="shared"/>
        <v>2</v>
      </c>
    </row>
    <row r="70" spans="1:13">
      <c r="A70" s="1">
        <v>42494</v>
      </c>
      <c r="B70">
        <v>33.450000000000003</v>
      </c>
      <c r="C70" s="25">
        <f si="7" t="shared"/>
        <v>-1.790510295434089E-3</v>
      </c>
      <c r="F70">
        <v>33.720300000000002</v>
      </c>
      <c r="I70" s="25">
        <f>+B70/F70-1</f>
        <v>-8.0159429186572595E-3</v>
      </c>
      <c r="J70">
        <v>2217.23</v>
      </c>
      <c r="K70">
        <v>2211.02</v>
      </c>
      <c r="L70" s="25">
        <f si="17" t="shared"/>
        <v>-2.8007919791812608E-3</v>
      </c>
      <c r="M70">
        <f si="18" t="shared"/>
        <v>3</v>
      </c>
    </row>
    <row r="71" spans="1:13">
      <c r="A71" s="1">
        <v>42495</v>
      </c>
      <c r="B71">
        <v>33.64</v>
      </c>
      <c r="C71" s="25">
        <f si="7" t="shared"/>
        <v>5.6801195814648597E-3</v>
      </c>
      <c r="J71">
        <v>2211.02</v>
      </c>
      <c r="K71">
        <v>2224.09</v>
      </c>
      <c r="L71" s="25">
        <f si="17" t="shared"/>
        <v>5.9112988575409364E-3</v>
      </c>
      <c r="M71">
        <f si="18" t="shared"/>
        <v>4</v>
      </c>
    </row>
    <row r="72" spans="1:13">
      <c r="A72" s="1">
        <v>42496</v>
      </c>
      <c r="B72">
        <v>32.36</v>
      </c>
      <c r="C72" s="25">
        <f si="7" t="shared"/>
        <v>-3.8049940546967975E-2</v>
      </c>
      <c r="F72">
        <v>32.627200000000002</v>
      </c>
      <c r="I72" s="25">
        <f ref="I72:I94" si="19" t="shared">+B72/F72-1</f>
        <v>-8.189486072969876E-3</v>
      </c>
      <c r="J72">
        <f>+K72+94.9</f>
        <v>2224.09</v>
      </c>
      <c r="K72">
        <v>2129.19</v>
      </c>
      <c r="L72" s="25">
        <f si="17" t="shared"/>
        <v>-4.26691365906956E-2</v>
      </c>
      <c r="M72">
        <f si="18" t="shared"/>
        <v>5</v>
      </c>
    </row>
    <row r="73" spans="1:13">
      <c r="A73" s="1">
        <v>42499</v>
      </c>
      <c r="B73">
        <v>31.04</v>
      </c>
      <c r="C73" s="25">
        <f si="7" t="shared"/>
        <v>-4.0791100123609425E-2</v>
      </c>
      <c r="D73" s="26">
        <f ref="D73:D81" si="20" t="shared">+F72*(1+L73)</f>
        <v>31.468876859275124</v>
      </c>
      <c r="E73" s="26"/>
      <c r="F73">
        <v>31.399100000000001</v>
      </c>
      <c r="G73" s="25">
        <f ref="G73:G81" si="21" t="shared">+B73/D73-1</f>
        <v>-1.3628603943922402E-2</v>
      </c>
      <c r="H73" s="25"/>
      <c r="I73" s="25">
        <f si="19" t="shared"/>
        <v>-1.1436633534082197E-2</v>
      </c>
      <c r="J73">
        <v>2129.19</v>
      </c>
      <c r="K73">
        <v>2053.6</v>
      </c>
      <c r="L73" s="25">
        <f si="17" t="shared"/>
        <v>-3.5501763581455958E-2</v>
      </c>
      <c r="M73">
        <f si="18" t="shared"/>
        <v>1</v>
      </c>
    </row>
    <row r="74" spans="1:13">
      <c r="A74" s="1">
        <v>42500</v>
      </c>
      <c r="B74">
        <v>31.61</v>
      </c>
      <c r="C74" s="25">
        <f si="7" t="shared"/>
        <v>1.8363402061855716E-2</v>
      </c>
      <c r="D74" s="26">
        <f si="20" t="shared"/>
        <v>31.408579665952473</v>
      </c>
      <c r="E74" s="26"/>
      <c r="F74">
        <v>31.5505</v>
      </c>
      <c r="G74" s="25">
        <f si="21" t="shared"/>
        <v>6.4129080712895803E-3</v>
      </c>
      <c r="H74" s="25"/>
      <c r="I74" s="25">
        <f si="19" t="shared"/>
        <v>1.8858655171867245E-3</v>
      </c>
      <c r="J74">
        <v>2053.6</v>
      </c>
      <c r="K74">
        <v>2054.2199999999998</v>
      </c>
      <c r="L74" s="25">
        <f si="17" t="shared"/>
        <v>3.019088430074035E-4</v>
      </c>
      <c r="M74">
        <f ref="M74:M82" si="22" t="shared">WEEKDAY(A74,2)</f>
        <v>2</v>
      </c>
    </row>
    <row r="75" spans="1:13">
      <c r="A75" s="1">
        <v>42501</v>
      </c>
      <c r="B75">
        <v>31.04</v>
      </c>
      <c r="C75" s="25">
        <f si="7" t="shared"/>
        <v>-1.8032268269534968E-2</v>
      </c>
      <c r="D75" s="26">
        <f si="20" t="shared"/>
        <v>31.254227378274969</v>
      </c>
      <c r="E75" s="26"/>
      <c r="F75">
        <v>31.121700000000001</v>
      </c>
      <c r="G75" s="25">
        <f si="21" t="shared"/>
        <v>-6.8543488751822146E-3</v>
      </c>
      <c r="H75" s="25"/>
      <c r="I75" s="25">
        <f si="19" t="shared"/>
        <v>-2.6251779305115353E-3</v>
      </c>
      <c r="J75">
        <v>2054.2199999999998</v>
      </c>
      <c r="K75">
        <v>2034.93</v>
      </c>
      <c r="L75" s="25">
        <f si="17" t="shared"/>
        <v>-9.3904255629873035E-3</v>
      </c>
      <c r="M75">
        <f si="22" t="shared"/>
        <v>3</v>
      </c>
    </row>
    <row r="76" spans="1:13">
      <c r="A76" s="1">
        <v>42502</v>
      </c>
      <c r="B76">
        <v>31.17</v>
      </c>
      <c r="C76" s="25">
        <f si="7" t="shared"/>
        <v>4.1881443298970034E-3</v>
      </c>
      <c r="D76" s="26">
        <f si="20" t="shared"/>
        <v>31.116041314443248</v>
      </c>
      <c r="E76" s="26"/>
      <c r="F76">
        <v>31.3079</v>
      </c>
      <c r="G76" s="25">
        <f si="21" t="shared"/>
        <v>1.7341115153908238E-3</v>
      </c>
      <c r="H76" s="25"/>
      <c r="I76" s="25">
        <f si="19" t="shared"/>
        <v>-4.4046390847037875E-3</v>
      </c>
      <c r="J76">
        <v>2034.93</v>
      </c>
      <c r="K76">
        <v>2034.56</v>
      </c>
      <c r="L76" s="25">
        <f si="17" t="shared"/>
        <v>-1.8182443622150046E-4</v>
      </c>
      <c r="M76">
        <f si="22" t="shared"/>
        <v>4</v>
      </c>
    </row>
    <row r="77" spans="1:13">
      <c r="A77" s="1">
        <v>42503</v>
      </c>
      <c r="B77">
        <v>30.76</v>
      </c>
      <c r="C77" s="25">
        <f si="7" t="shared"/>
        <v>-1.3153673403914046E-2</v>
      </c>
      <c r="D77" s="26">
        <f si="20" t="shared"/>
        <v>31.164175663534134</v>
      </c>
      <c r="E77" s="26"/>
      <c r="F77">
        <v>31.03</v>
      </c>
      <c r="G77" s="25">
        <f si="21" t="shared"/>
        <v>-1.2969239677565692E-2</v>
      </c>
      <c r="H77" s="25"/>
      <c r="I77" s="25">
        <f si="19" t="shared"/>
        <v>-8.7012568482114361E-3</v>
      </c>
      <c r="J77">
        <v>2034.56</v>
      </c>
      <c r="K77">
        <v>2025.22</v>
      </c>
      <c r="L77" s="25">
        <f si="17" t="shared"/>
        <v>-4.5906731676627066E-3</v>
      </c>
      <c r="M77">
        <f si="22" t="shared"/>
        <v>5</v>
      </c>
    </row>
    <row r="78" spans="1:13">
      <c r="A78" s="1">
        <v>42506</v>
      </c>
      <c r="B78">
        <v>31.47</v>
      </c>
      <c r="C78" s="25">
        <f si="7" t="shared"/>
        <v>2.3081924577373014E-2</v>
      </c>
      <c r="D78" s="26">
        <f si="20" t="shared"/>
        <v>31.530103297419544</v>
      </c>
      <c r="E78" s="26"/>
      <c r="F78">
        <v>31.824400000000001</v>
      </c>
      <c r="G78" s="25">
        <f si="21" t="shared"/>
        <v>-1.9062194897554452E-3</v>
      </c>
      <c r="H78" s="25"/>
      <c r="I78" s="25">
        <f si="19" t="shared"/>
        <v>-1.1136109400334382E-2</v>
      </c>
      <c r="J78">
        <v>2025.22</v>
      </c>
      <c r="K78">
        <v>2057.86</v>
      </c>
      <c r="L78" s="25">
        <f si="17" t="shared"/>
        <v>1.6116767561055179E-2</v>
      </c>
      <c r="M78">
        <f si="22" t="shared"/>
        <v>1</v>
      </c>
    </row>
    <row r="79" spans="1:13">
      <c r="A79" s="1">
        <v>42507</v>
      </c>
      <c r="B79">
        <v>31.37</v>
      </c>
      <c r="C79" s="25">
        <f si="7" t="shared"/>
        <v>-3.1776294884016121E-3</v>
      </c>
      <c r="D79" s="26">
        <f si="20" t="shared"/>
        <v>32.189060060451148</v>
      </c>
      <c r="E79" s="26"/>
      <c r="F79">
        <v>31.609200000000001</v>
      </c>
      <c r="G79" s="25">
        <f si="21" t="shared"/>
        <v>-2.5445292870091563E-2</v>
      </c>
      <c r="H79" s="25"/>
      <c r="I79" s="25">
        <f si="19" t="shared"/>
        <v>-7.5674170811029784E-3</v>
      </c>
      <c r="J79">
        <v>2057.86</v>
      </c>
      <c r="K79">
        <v>2081.44</v>
      </c>
      <c r="L79" s="25">
        <f si="17" t="shared"/>
        <v>1.1458505437687672E-2</v>
      </c>
      <c r="M79">
        <f si="22" t="shared"/>
        <v>2</v>
      </c>
    </row>
    <row r="80" spans="1:13">
      <c r="A80" s="1">
        <v>42508</v>
      </c>
      <c r="B80">
        <v>30.72</v>
      </c>
      <c r="C80" s="25">
        <f si="7" t="shared"/>
        <v>-2.0720433535224791E-2</v>
      </c>
      <c r="D80" s="26">
        <f si="20" t="shared"/>
        <v>30.683296335229457</v>
      </c>
      <c r="E80" s="26"/>
      <c r="F80">
        <v>30.953800000000001</v>
      </c>
      <c r="G80" s="25">
        <f si="21" t="shared"/>
        <v>1.1962099628910483E-3</v>
      </c>
      <c r="H80" s="25"/>
      <c r="I80" s="25">
        <f si="19" t="shared"/>
        <v>-7.5531921767280075E-3</v>
      </c>
      <c r="J80">
        <v>2081.44</v>
      </c>
      <c r="K80">
        <v>2020.47</v>
      </c>
      <c r="L80" s="25">
        <f si="17" t="shared"/>
        <v>-2.9292220770235966E-2</v>
      </c>
      <c r="M80">
        <f si="22" t="shared"/>
        <v>3</v>
      </c>
    </row>
    <row r="81" spans="1:13">
      <c r="A81" s="1">
        <v>42509</v>
      </c>
      <c r="B81">
        <v>30.88</v>
      </c>
      <c r="C81" s="25">
        <f si="7" t="shared"/>
        <v>5.2083333333332593E-3</v>
      </c>
      <c r="D81" s="26">
        <f si="20" t="shared"/>
        <v>31.213169272496003</v>
      </c>
      <c r="E81" s="26"/>
      <c r="F81">
        <v>31.0809</v>
      </c>
      <c r="G81" s="25">
        <f si="21" t="shared"/>
        <v>-1.0673996914167261E-2</v>
      </c>
      <c r="H81" s="25"/>
      <c r="I81" s="25">
        <f si="19" t="shared"/>
        <v>-6.4637767889604847E-3</v>
      </c>
      <c r="J81">
        <v>2020.47</v>
      </c>
      <c r="K81">
        <v>2037.4</v>
      </c>
      <c r="L81" s="25">
        <f si="17" t="shared"/>
        <v>8.3792384940137854E-3</v>
      </c>
      <c r="M81">
        <f si="22" t="shared"/>
        <v>4</v>
      </c>
    </row>
    <row r="82" spans="1:13">
      <c r="A82" s="1">
        <v>42510</v>
      </c>
      <c r="B82">
        <v>31.13</v>
      </c>
      <c r="C82" s="25">
        <f si="7" t="shared"/>
        <v>8.0958549222798215E-3</v>
      </c>
      <c r="D82" s="26">
        <f>+F81*(1+L82)</f>
        <v>31.506519470894276</v>
      </c>
      <c r="E82" s="26"/>
      <c r="F82">
        <v>31.475000000000001</v>
      </c>
      <c r="G82" s="25">
        <f>+B82/D82-1</f>
        <v>-1.1950525707611237E-2</v>
      </c>
      <c r="H82" s="25"/>
      <c r="I82" s="25">
        <f si="19" t="shared"/>
        <v>-1.0961080222398834E-2</v>
      </c>
      <c r="J82">
        <v>2037.4</v>
      </c>
      <c r="K82">
        <v>2065.3000000000002</v>
      </c>
      <c r="L82" s="25">
        <f si="17" t="shared"/>
        <v>1.369392362815347E-2</v>
      </c>
      <c r="M82">
        <f si="22" t="shared"/>
        <v>5</v>
      </c>
    </row>
    <row r="83" spans="1:13">
      <c r="A83" s="1">
        <v>42513</v>
      </c>
      <c r="B83">
        <v>31.47</v>
      </c>
      <c r="C83" s="25">
        <f si="7" t="shared"/>
        <v>1.0921940250562256E-2</v>
      </c>
      <c r="D83" s="26">
        <f>+F82*(1+L83)</f>
        <v>31.976850457560648</v>
      </c>
      <c r="E83" s="26"/>
      <c r="F83">
        <v>31.7148</v>
      </c>
      <c r="G83" s="25">
        <f>+B83/D83-1</f>
        <v>-1.5850543449653864E-2</v>
      </c>
      <c r="H83" s="25"/>
      <c r="I83" s="25">
        <f si="19" t="shared"/>
        <v>-7.7187937492906311E-3</v>
      </c>
      <c r="J83">
        <v>2065.3000000000002</v>
      </c>
      <c r="K83">
        <v>2098.23</v>
      </c>
      <c r="L83" s="25">
        <f si="17" t="shared"/>
        <v>1.5944414854984768E-2</v>
      </c>
      <c r="M83">
        <f ref="M83:M90" si="23" t="shared">WEEKDAY(A83,2)</f>
        <v>1</v>
      </c>
    </row>
    <row r="84" spans="1:13">
      <c r="A84" s="1">
        <v>42514</v>
      </c>
      <c r="B84">
        <v>31.57</v>
      </c>
      <c r="C84" s="25">
        <f si="7" t="shared"/>
        <v>3.1776294884016121E-3</v>
      </c>
      <c r="D84" s="26">
        <f>+F83*(1+L84)</f>
        <v>31.371386620151274</v>
      </c>
      <c r="E84" s="26"/>
      <c r="G84" s="25">
        <f>+B84/D84-1</f>
        <v>6.3310360569510671E-3</v>
      </c>
      <c r="H84" s="25"/>
      <c r="I84" s="25"/>
      <c r="J84">
        <v>2098.23</v>
      </c>
      <c r="K84">
        <v>2075.5100000000002</v>
      </c>
      <c r="L84" s="25">
        <f si="17" t="shared"/>
        <v>-1.0828174223035503E-2</v>
      </c>
      <c r="M84">
        <f si="23" t="shared"/>
        <v>2</v>
      </c>
    </row>
    <row r="85" spans="1:13">
      <c r="A85" s="1">
        <v>42515</v>
      </c>
      <c r="B85">
        <v>31.33</v>
      </c>
      <c r="C85" s="25">
        <f si="7" t="shared"/>
        <v>-7.6021539436174068E-3</v>
      </c>
      <c r="D85" s="26"/>
      <c r="E85" s="26"/>
      <c r="F85">
        <v>31.388400000000001</v>
      </c>
      <c r="I85" s="25">
        <f si="19" t="shared"/>
        <v>-1.8605599520843397E-3</v>
      </c>
      <c r="J85">
        <v>2075.5100000000002</v>
      </c>
      <c r="K85">
        <v>2067.25</v>
      </c>
      <c r="L85" s="25">
        <f si="17" t="shared"/>
        <v>-3.9797447374381179E-3</v>
      </c>
      <c r="M85">
        <f si="23" t="shared"/>
        <v>3</v>
      </c>
    </row>
    <row r="86" spans="1:13">
      <c r="A86" s="1">
        <v>42516</v>
      </c>
      <c r="B86">
        <v>31.45</v>
      </c>
      <c r="C86" s="25">
        <f si="7" t="shared"/>
        <v>3.8301947015639826E-3</v>
      </c>
      <c r="D86" s="26">
        <f ref="D86:D93" si="24" t="shared">+F85*(1+L86)</f>
        <v>31.673245269802873</v>
      </c>
      <c r="E86" s="26"/>
      <c r="F86">
        <v>31.521899999999999</v>
      </c>
      <c r="G86" s="25">
        <f ref="G86:G95" si="25" t="shared">+B86/D86-1</f>
        <v>-7.0483863557775361E-3</v>
      </c>
      <c r="H86" s="25"/>
      <c r="I86" s="25">
        <f si="19" t="shared"/>
        <v>-2.2809538765112825E-3</v>
      </c>
      <c r="J86">
        <v>2067.25</v>
      </c>
      <c r="K86">
        <v>2086.0099999999998</v>
      </c>
      <c r="L86" s="25">
        <f si="17" t="shared"/>
        <v>9.0748579030111021E-3</v>
      </c>
      <c r="M86">
        <f si="23" t="shared"/>
        <v>4</v>
      </c>
    </row>
    <row r="87" spans="1:13">
      <c r="A87" s="1">
        <v>42517</v>
      </c>
      <c r="B87">
        <v>31.36</v>
      </c>
      <c r="C87" s="25">
        <f si="7" t="shared"/>
        <v>-2.8616852146263749E-3</v>
      </c>
      <c r="D87" s="26">
        <f si="24" t="shared"/>
        <v>31.278309112132732</v>
      </c>
      <c r="E87" s="26"/>
      <c r="F87">
        <v>31.417300000000001</v>
      </c>
      <c r="G87" s="25">
        <f si="25" t="shared"/>
        <v>2.6117424562308589E-3</v>
      </c>
      <c r="H87" s="25"/>
      <c r="I87" s="25">
        <f si="19" t="shared"/>
        <v>-1.8238359120612557E-3</v>
      </c>
      <c r="J87">
        <v>2086.0099999999998</v>
      </c>
      <c r="K87">
        <v>2069.89</v>
      </c>
      <c r="L87" s="25">
        <f si="17" t="shared"/>
        <v>-7.727671487672616E-3</v>
      </c>
      <c r="M87">
        <f si="23" t="shared"/>
        <v>5</v>
      </c>
    </row>
    <row r="88" spans="1:13">
      <c r="A88" s="1">
        <v>42520</v>
      </c>
      <c r="B88">
        <v>31.36</v>
      </c>
      <c r="C88" s="25">
        <f si="7" t="shared"/>
        <v>0</v>
      </c>
      <c r="D88" s="26">
        <f si="24" t="shared"/>
        <v>31.244723340853866</v>
      </c>
      <c r="E88" s="26"/>
      <c r="F88">
        <v>31.24</v>
      </c>
      <c r="G88" s="25">
        <f si="25" t="shared"/>
        <v>3.6894760721213338E-3</v>
      </c>
      <c r="H88" s="25"/>
      <c r="I88" s="25">
        <f si="19" t="shared"/>
        <v>3.8412291933418441E-3</v>
      </c>
      <c r="J88">
        <v>2069.89</v>
      </c>
      <c r="K88">
        <v>2058.52</v>
      </c>
      <c r="L88" s="25">
        <f si="17" t="shared"/>
        <v>-5.493045524158191E-3</v>
      </c>
      <c r="M88">
        <f si="23" t="shared"/>
        <v>1</v>
      </c>
    </row>
    <row r="89" spans="1:13">
      <c r="A89" s="1">
        <v>42521</v>
      </c>
      <c r="B89">
        <v>32.86</v>
      </c>
      <c r="C89" s="25">
        <f ref="C89:C100" si="26" t="shared">B89/B88-1</f>
        <v>4.7831632653061229E-2</v>
      </c>
      <c r="D89" s="26">
        <f si="24" t="shared"/>
        <v>32.777020383576556</v>
      </c>
      <c r="E89" s="26"/>
      <c r="F89">
        <v>32.694099999999999</v>
      </c>
      <c r="G89" s="25">
        <f si="25" t="shared"/>
        <v>2.531640016461667E-3</v>
      </c>
      <c r="H89" s="25"/>
      <c r="I89" s="25">
        <f si="19" t="shared"/>
        <v>5.0743100437082855E-3</v>
      </c>
      <c r="J89">
        <v>2058.52</v>
      </c>
      <c r="K89">
        <v>2159.8000000000002</v>
      </c>
      <c r="L89" s="25">
        <f si="17" t="shared"/>
        <v>4.9200396401298141E-2</v>
      </c>
      <c r="M89">
        <f si="23" t="shared"/>
        <v>2</v>
      </c>
    </row>
    <row r="90" spans="1:13">
      <c r="A90" s="1">
        <v>42522</v>
      </c>
      <c r="B90">
        <v>32.659999999999997</v>
      </c>
      <c r="C90" s="25">
        <f si="26" t="shared"/>
        <v>-6.0864272671942166E-3</v>
      </c>
      <c r="D90" s="26">
        <f si="24" t="shared"/>
        <v>32.830640782479861</v>
      </c>
      <c r="E90" s="26"/>
      <c r="F90">
        <v>32.860900000000001</v>
      </c>
      <c r="G90" s="25">
        <f si="25" t="shared"/>
        <v>-5.1976074305234432E-3</v>
      </c>
      <c r="H90" s="25"/>
      <c r="I90" s="25">
        <f si="19" t="shared"/>
        <v>-6.1136487436438403E-3</v>
      </c>
      <c r="J90">
        <v>2159.8000000000002</v>
      </c>
      <c r="K90">
        <v>2168.8200000000002</v>
      </c>
      <c r="L90" s="25">
        <f si="17" t="shared"/>
        <v>4.1763126215390578E-3</v>
      </c>
      <c r="M90">
        <f si="23" t="shared"/>
        <v>3</v>
      </c>
    </row>
    <row r="91" spans="1:13">
      <c r="A91" s="1">
        <v>42523</v>
      </c>
      <c r="B91">
        <v>33.03</v>
      </c>
      <c r="C91" s="25">
        <f si="26" t="shared"/>
        <v>1.1328842620943247E-2</v>
      </c>
      <c r="D91" s="26">
        <f si="24" t="shared"/>
        <v>33.159990826347965</v>
      </c>
      <c r="E91" s="26"/>
      <c r="G91" s="25">
        <f si="25" t="shared"/>
        <v>-3.9201104435975243E-3</v>
      </c>
      <c r="H91" s="25"/>
      <c r="J91">
        <v>2168.8200000000002</v>
      </c>
      <c r="K91">
        <v>2188.56</v>
      </c>
      <c r="L91" s="25">
        <f si="17" t="shared"/>
        <v>9.1017235178574296E-3</v>
      </c>
      <c r="M91">
        <f ref="M91:M105" si="27" t="shared">WEEKDAY(A91,2)</f>
        <v>4</v>
      </c>
    </row>
    <row r="92" spans="1:13">
      <c r="A92" s="1">
        <v>42524</v>
      </c>
      <c r="B92">
        <v>33.86</v>
      </c>
      <c r="C92" s="25">
        <f si="26" t="shared"/>
        <v>2.5128670905237627E-2</v>
      </c>
      <c r="F92">
        <v>33.979500000000002</v>
      </c>
      <c r="I92" s="25">
        <f si="19" t="shared"/>
        <v>-3.516826321752875E-3</v>
      </c>
      <c r="J92">
        <v>2188.56</v>
      </c>
      <c r="K92">
        <v>2204.9699999999998</v>
      </c>
      <c r="L92" s="25">
        <f si="17" t="shared"/>
        <v>7.4980809299265427E-3</v>
      </c>
      <c r="M92">
        <f si="27" t="shared"/>
        <v>5</v>
      </c>
    </row>
    <row r="93" spans="1:13">
      <c r="A93" s="1">
        <v>42527</v>
      </c>
      <c r="B93">
        <v>33.83</v>
      </c>
      <c r="C93" s="25">
        <f si="26" t="shared"/>
        <v>-8.8600118133497219E-4</v>
      </c>
      <c r="D93" s="26">
        <f si="24" t="shared"/>
        <v>33.892122954053804</v>
      </c>
      <c r="E93" s="26"/>
      <c r="F93">
        <v>34.072000000000003</v>
      </c>
      <c r="G93" s="25">
        <f si="25" t="shared"/>
        <v>-1.8329614269965155E-3</v>
      </c>
      <c r="H93" s="25"/>
      <c r="I93" s="25">
        <f si="19" t="shared"/>
        <v>-7.1026062455976646E-3</v>
      </c>
      <c r="J93">
        <v>2204.9699999999998</v>
      </c>
      <c r="K93" s="39">
        <v>2199.3000000000002</v>
      </c>
      <c r="L93" s="25">
        <f si="17" t="shared"/>
        <v>-2.5714635573271805E-3</v>
      </c>
      <c r="M93">
        <f si="27" t="shared"/>
        <v>1</v>
      </c>
    </row>
    <row r="94" spans="1:13">
      <c r="A94" s="1">
        <v>42528</v>
      </c>
      <c r="B94">
        <v>33.67</v>
      </c>
      <c r="C94" s="25">
        <f si="26" t="shared"/>
        <v>-4.7295300029558396E-3</v>
      </c>
      <c r="D94" s="26">
        <f>+F93*(1+L94)</f>
        <v>34.032185040694763</v>
      </c>
      <c r="E94" s="26"/>
      <c r="F94">
        <v>33.845300000000002</v>
      </c>
      <c r="G94" s="25">
        <f si="25" t="shared"/>
        <v>-1.0642426875079325E-2</v>
      </c>
      <c r="H94" s="25"/>
      <c r="I94" s="25">
        <f si="19" t="shared"/>
        <v>-5.1794488451867293E-3</v>
      </c>
      <c r="J94" s="39">
        <v>2199.3000000000002</v>
      </c>
      <c r="K94" s="39">
        <v>2196.73</v>
      </c>
      <c r="L94" s="25">
        <f si="17" t="shared"/>
        <v>-1.168553630700786E-3</v>
      </c>
      <c r="M94">
        <f si="27" t="shared"/>
        <v>2</v>
      </c>
    </row>
    <row r="95" spans="1:13">
      <c r="A95" s="1">
        <v>42529</v>
      </c>
      <c r="B95">
        <v>33.57</v>
      </c>
      <c r="C95" s="25">
        <f si="26" t="shared"/>
        <v>-2.9700029700030495E-3</v>
      </c>
      <c r="D95" s="26">
        <f>+F94*(1+L95)</f>
        <v>33.688301367031912</v>
      </c>
      <c r="E95" s="26"/>
      <c r="G95" s="25">
        <f si="25" t="shared"/>
        <v>-3.5116453555501526E-3</v>
      </c>
      <c r="H95" s="25"/>
      <c r="I95" s="25"/>
      <c r="J95" s="39">
        <v>2196.73</v>
      </c>
      <c r="K95" s="39">
        <v>2186.54</v>
      </c>
      <c r="L95" s="25">
        <f si="17" t="shared"/>
        <v>-4.6387129961351636E-3</v>
      </c>
      <c r="M95">
        <f si="27" t="shared"/>
        <v>3</v>
      </c>
    </row>
    <row r="96" spans="1:13">
      <c r="A96" s="1">
        <v>42530</v>
      </c>
      <c r="B96">
        <v>33.44</v>
      </c>
      <c r="C96" s="25">
        <f si="26" t="shared"/>
        <v>-3.8725052129878756E-3</v>
      </c>
      <c r="D96" s="26"/>
      <c r="E96" s="26"/>
      <c r="J96" s="39">
        <v>2186.54</v>
      </c>
      <c r="K96" s="39">
        <v>2186.54</v>
      </c>
      <c r="L96" s="25">
        <f ref="L96:L102" si="28" t="shared">+K96/J96-1</f>
        <v>0</v>
      </c>
      <c r="M96">
        <f si="27" t="shared"/>
        <v>4</v>
      </c>
    </row>
    <row r="97" spans="1:13">
      <c r="A97" s="1">
        <v>42531</v>
      </c>
      <c r="B97">
        <v>32.83</v>
      </c>
      <c r="C97" s="25">
        <f si="26" t="shared"/>
        <v>-1.8241626794258337E-2</v>
      </c>
      <c r="D97" s="26"/>
      <c r="E97" s="26"/>
      <c r="F97">
        <v>33.321100000000001</v>
      </c>
      <c r="I97" s="25">
        <f ref="I97:I124" si="29" t="shared">+B97/F97-1</f>
        <v>-1.4738408996101682E-2</v>
      </c>
      <c r="J97" s="39">
        <v>2186.54</v>
      </c>
      <c r="K97" s="39">
        <v>2186.54</v>
      </c>
      <c r="L97" s="25">
        <f si="28" t="shared"/>
        <v>0</v>
      </c>
      <c r="M97">
        <f si="27" t="shared"/>
        <v>5</v>
      </c>
    </row>
    <row r="98" spans="1:13">
      <c r="A98" s="1">
        <v>42534</v>
      </c>
      <c r="B98">
        <v>31.42</v>
      </c>
      <c r="C98" s="25">
        <f si="26" t="shared"/>
        <v>-4.294852269265903E-2</v>
      </c>
      <c r="D98" s="26">
        <f>+F97*(1+L98)</f>
        <v>31.312117492019357</v>
      </c>
      <c r="E98" s="26"/>
      <c r="F98">
        <v>31.642199999999999</v>
      </c>
      <c r="G98" s="25">
        <f>+B98/D98-1</f>
        <v>3.4453916445651434E-3</v>
      </c>
      <c r="H98" s="25"/>
      <c r="I98" s="25">
        <f si="29" t="shared"/>
        <v>-7.0222677310679549E-3</v>
      </c>
      <c r="J98" s="39">
        <v>2186.54</v>
      </c>
      <c r="K98" s="39">
        <v>2054.71</v>
      </c>
      <c r="L98" s="25">
        <f si="28" t="shared"/>
        <v>-6.0291602257447785E-2</v>
      </c>
      <c r="M98">
        <f si="27" t="shared"/>
        <v>1</v>
      </c>
    </row>
    <row r="99" spans="1:13">
      <c r="A99" s="1">
        <v>42535</v>
      </c>
      <c r="B99">
        <v>31.6</v>
      </c>
      <c r="C99" s="25">
        <f si="26" t="shared"/>
        <v>5.7288351368554036E-3</v>
      </c>
      <c r="D99" s="26">
        <f>+F98*(1+L99)</f>
        <v>31.697639414807927</v>
      </c>
      <c r="E99" s="26"/>
      <c r="F99">
        <v>31.798999999999999</v>
      </c>
      <c r="G99" s="25">
        <f>+B99/D99-1</f>
        <v>-3.0803371042927852E-3</v>
      </c>
      <c r="H99" s="25"/>
      <c r="I99" s="25">
        <f si="29" t="shared"/>
        <v>-6.258058429510327E-3</v>
      </c>
      <c r="J99" s="39">
        <v>2054.71</v>
      </c>
      <c r="K99" s="39">
        <v>2058.31</v>
      </c>
      <c r="L99" s="25">
        <f si="28" t="shared"/>
        <v>1.7520720685644253E-3</v>
      </c>
      <c r="M99">
        <f si="27" t="shared"/>
        <v>2</v>
      </c>
    </row>
    <row r="100" spans="1:13">
      <c r="A100" s="1">
        <v>42536</v>
      </c>
      <c r="B100">
        <v>32.46</v>
      </c>
      <c r="C100" s="25">
        <f si="26" t="shared"/>
        <v>2.7215189873417645E-2</v>
      </c>
      <c r="D100" s="26">
        <f>+F99*(1+L100)</f>
        <v>32.888005791158768</v>
      </c>
      <c r="E100" s="26"/>
      <c r="F100">
        <v>32.818100000000001</v>
      </c>
      <c r="G100" s="25">
        <f>+B100/D100-1</f>
        <v>-1.301403903528342E-2</v>
      </c>
      <c r="H100" s="25"/>
      <c r="I100" s="25">
        <f si="29" t="shared"/>
        <v>-1.0911661552618801E-2</v>
      </c>
      <c r="J100" s="39">
        <v>2058.31</v>
      </c>
      <c r="K100" s="39">
        <v>2128.8000000000002</v>
      </c>
      <c r="L100" s="25">
        <f si="28" t="shared"/>
        <v>3.4246542066064034E-2</v>
      </c>
      <c r="M100">
        <f si="27" t="shared"/>
        <v>3</v>
      </c>
    </row>
    <row r="101" spans="1:13">
      <c r="A101" s="1">
        <v>42537</v>
      </c>
      <c r="B101">
        <v>32.39</v>
      </c>
      <c r="C101" s="25">
        <f ref="C101:C136" si="30" t="shared">B101/B100-1</f>
        <v>-2.1565003080714629E-3</v>
      </c>
      <c r="D101" s="26">
        <f>+F100*(1+L101)</f>
        <v>32.396003242202177</v>
      </c>
      <c r="E101" s="26"/>
      <c r="G101" s="25">
        <f>+B101/D101-1</f>
        <v>-1.8530811215489162E-4</v>
      </c>
      <c r="H101" s="25"/>
      <c r="I101" s="25"/>
      <c r="J101" s="39">
        <v>2128.8000000000002</v>
      </c>
      <c r="K101" s="39">
        <v>2101.42</v>
      </c>
      <c r="L101" s="25">
        <f si="28" t="shared"/>
        <v>-1.2861706125516736E-2</v>
      </c>
      <c r="M101">
        <f si="27" t="shared"/>
        <v>4</v>
      </c>
    </row>
    <row r="102" spans="1:13">
      <c r="A102" s="1">
        <v>42538</v>
      </c>
      <c r="B102">
        <v>32.57</v>
      </c>
      <c r="C102" s="25">
        <f si="30" t="shared"/>
        <v>5.5572707625810569E-3</v>
      </c>
      <c r="F102">
        <v>32.793100000000003</v>
      </c>
      <c r="I102" s="25">
        <f si="29" t="shared"/>
        <v>-6.8032604419833165E-3</v>
      </c>
      <c r="J102" s="39">
        <v>2101.42</v>
      </c>
      <c r="K102">
        <v>2122.89</v>
      </c>
      <c r="L102" s="25">
        <f si="28" t="shared"/>
        <v>1.0216900952689123E-2</v>
      </c>
      <c r="M102">
        <f si="27" t="shared"/>
        <v>5</v>
      </c>
    </row>
    <row r="103" spans="1:13">
      <c r="A103" s="1">
        <v>42541</v>
      </c>
      <c r="B103">
        <v>32.82</v>
      </c>
      <c r="C103" s="25">
        <f si="30" t="shared"/>
        <v>7.675775253300543E-3</v>
      </c>
      <c r="D103" s="26"/>
      <c r="E103" s="26"/>
      <c r="G103" s="25"/>
      <c r="H103" s="25"/>
      <c r="I103" s="25"/>
      <c r="M103">
        <f si="27" t="shared"/>
        <v>1</v>
      </c>
    </row>
    <row r="104" spans="1:13">
      <c r="A104" s="1">
        <v>42542</v>
      </c>
      <c r="B104">
        <v>32.5</v>
      </c>
      <c r="C104" s="25">
        <f si="30" t="shared"/>
        <v>-9.750152346130414E-3</v>
      </c>
      <c r="F104">
        <v>32.544800000000002</v>
      </c>
      <c r="I104" s="25">
        <f si="29" t="shared"/>
        <v>-1.3765639979351763E-3</v>
      </c>
      <c r="J104">
        <v>2119.63</v>
      </c>
      <c r="K104">
        <v>2092</v>
      </c>
      <c r="L104" s="25">
        <f ref="L104:L111" si="31" t="shared">+K104/J104-1</f>
        <v>-1.3035293895632738E-2</v>
      </c>
      <c r="M104">
        <f si="27" t="shared"/>
        <v>2</v>
      </c>
    </row>
    <row r="105" spans="1:13">
      <c r="A105" s="1">
        <v>42543</v>
      </c>
      <c r="B105">
        <v>33.119999999999997</v>
      </c>
      <c r="C105" s="25">
        <f si="30" t="shared"/>
        <v>1.9076923076922991E-2</v>
      </c>
      <c r="D105" s="26">
        <f ref="D105:D111" si="32" t="shared">+F104*(1+L105)</f>
        <v>33.366509529636716</v>
      </c>
      <c r="E105" s="26"/>
      <c r="F105">
        <v>33.211199999999998</v>
      </c>
      <c r="G105" s="25">
        <f ref="G105:G111" si="33" t="shared">+B105/D105-1</f>
        <v>-7.3879327838521913E-3</v>
      </c>
      <c r="H105" s="25"/>
      <c r="I105" s="25">
        <f si="29" t="shared"/>
        <v>-2.7460615695910073E-3</v>
      </c>
      <c r="J105">
        <v>2092</v>
      </c>
      <c r="K105">
        <v>2144.8200000000002</v>
      </c>
      <c r="L105" s="25">
        <f si="31" t="shared"/>
        <v>2.5248565965583225E-2</v>
      </c>
      <c r="M105">
        <f si="27" t="shared"/>
        <v>3</v>
      </c>
    </row>
    <row r="106" spans="1:13">
      <c r="A106" s="1">
        <v>42544</v>
      </c>
      <c r="B106">
        <v>33.15</v>
      </c>
      <c r="C106" s="25">
        <f si="30" t="shared"/>
        <v>9.0579710144922387E-4</v>
      </c>
      <c r="D106" s="26">
        <f si="32" t="shared"/>
        <v>33.09769952163817</v>
      </c>
      <c r="E106" s="26"/>
      <c r="F106">
        <v>33.211199999999998</v>
      </c>
      <c r="G106" s="25">
        <f si="33" t="shared"/>
        <v>1.5801846991703172E-3</v>
      </c>
      <c r="H106" s="25"/>
      <c r="I106" s="25">
        <f si="29" t="shared"/>
        <v>-1.8427518427518441E-3</v>
      </c>
      <c r="J106">
        <v>2144.8200000000002</v>
      </c>
      <c r="K106">
        <v>2137.4899999999998</v>
      </c>
      <c r="L106" s="25">
        <f si="31" t="shared"/>
        <v>-3.4175362035044898E-3</v>
      </c>
      <c r="M106">
        <f ref="M106:M111" si="34" t="shared">WEEKDAY(A106,2)</f>
        <v>4</v>
      </c>
    </row>
    <row r="107" spans="1:13">
      <c r="A107" s="1">
        <v>42545</v>
      </c>
      <c r="B107">
        <v>32.049999999999997</v>
      </c>
      <c r="C107" s="25">
        <f si="30" t="shared"/>
        <v>-3.3182503770739058E-2</v>
      </c>
      <c r="D107" s="26">
        <f si="32" t="shared"/>
        <v>33.053805366106978</v>
      </c>
      <c r="E107" s="26"/>
      <c r="F107">
        <v>32.582599999999999</v>
      </c>
      <c r="G107" s="25">
        <f si="33" t="shared"/>
        <v>-3.0368829095129612E-2</v>
      </c>
      <c r="H107" s="25"/>
      <c r="I107" s="25">
        <f si="29" t="shared"/>
        <v>-1.6346147943994693E-2</v>
      </c>
      <c r="J107">
        <v>2137.4899999999998</v>
      </c>
      <c r="K107">
        <v>2127.36</v>
      </c>
      <c r="L107" s="25">
        <f si="31" t="shared"/>
        <v>-4.7392034582616205E-3</v>
      </c>
      <c r="M107">
        <f si="34" t="shared"/>
        <v>5</v>
      </c>
    </row>
    <row r="108" spans="1:13">
      <c r="A108" s="1">
        <v>42548</v>
      </c>
      <c r="B108">
        <v>32.69</v>
      </c>
      <c r="C108" s="25">
        <f si="30" t="shared"/>
        <v>1.9968798751950123E-2</v>
      </c>
      <c r="D108" s="26">
        <f si="32" t="shared"/>
        <v>33.569714813665762</v>
      </c>
      <c r="E108" s="26"/>
      <c r="F108">
        <v>32.671399999999998</v>
      </c>
      <c r="G108" s="25">
        <f si="33" t="shared"/>
        <v>-2.6205608791994961E-2</v>
      </c>
      <c r="H108" s="25"/>
      <c r="I108" s="25">
        <f si="29" t="shared"/>
        <v>5.6930526393106362E-4</v>
      </c>
      <c r="J108">
        <v>2127.36</v>
      </c>
      <c r="K108">
        <v>2191.81</v>
      </c>
      <c r="L108" s="25">
        <f si="31" t="shared"/>
        <v>3.0295765643802541E-2</v>
      </c>
      <c r="M108">
        <f si="34" t="shared"/>
        <v>1</v>
      </c>
    </row>
    <row r="109" spans="1:13">
      <c r="A109" s="1">
        <v>42549</v>
      </c>
      <c r="B109">
        <v>33.450000000000003</v>
      </c>
      <c r="C109" s="25">
        <f si="30" t="shared"/>
        <v>2.3248699908228865E-2</v>
      </c>
      <c r="D109" s="26">
        <f si="32" t="shared"/>
        <v>33.042562582523118</v>
      </c>
      <c r="E109" s="26"/>
      <c r="F109">
        <v>33.577800000000003</v>
      </c>
      <c r="G109" s="25">
        <f si="33" t="shared"/>
        <v>1.2330684596853381E-2</v>
      </c>
      <c r="H109" s="25"/>
      <c r="I109" s="25">
        <f si="29" t="shared"/>
        <v>-3.8060861640727417E-3</v>
      </c>
      <c r="J109">
        <v>2191.81</v>
      </c>
      <c r="K109">
        <v>2216.71</v>
      </c>
      <c r="L109" s="25">
        <f si="31" t="shared"/>
        <v>1.136047376369298E-2</v>
      </c>
      <c r="M109">
        <f si="34" t="shared"/>
        <v>2</v>
      </c>
    </row>
    <row r="110" spans="1:13">
      <c r="A110" s="1">
        <v>42550</v>
      </c>
      <c r="B110">
        <v>33.630000000000003</v>
      </c>
      <c r="C110" s="25">
        <f si="30" t="shared"/>
        <v>5.3811659192823935E-3</v>
      </c>
      <c r="D110" s="26">
        <f si="32" t="shared"/>
        <v>33.472978721618979</v>
      </c>
      <c r="E110" s="26"/>
      <c r="F110">
        <v>33.746499999999997</v>
      </c>
      <c r="G110" s="25">
        <f si="33" t="shared"/>
        <v>4.6909861141102294E-3</v>
      </c>
      <c r="H110" s="25"/>
      <c r="I110" s="25">
        <f si="29" t="shared"/>
        <v>-3.452209858800015E-3</v>
      </c>
      <c r="J110">
        <v>2216.71</v>
      </c>
      <c r="K110">
        <v>2209.79</v>
      </c>
      <c r="L110" s="25">
        <f si="31" t="shared"/>
        <v>-3.1217434847138348E-3</v>
      </c>
      <c r="M110">
        <f si="34" t="shared"/>
        <v>3</v>
      </c>
    </row>
    <row r="111" spans="1:13">
      <c r="A111" s="1">
        <v>42551</v>
      </c>
      <c r="B111">
        <v>33.65</v>
      </c>
      <c r="C111" s="25">
        <f si="30" t="shared"/>
        <v>5.9470710674980332E-4</v>
      </c>
      <c r="D111" s="26">
        <f si="32" t="shared"/>
        <v>34.021384491286504</v>
      </c>
      <c r="E111" s="26"/>
      <c r="G111" s="25">
        <f si="33" t="shared"/>
        <v>-1.0916207463033234E-2</v>
      </c>
      <c r="H111" s="25"/>
      <c r="J111">
        <v>2209.79</v>
      </c>
      <c r="K111">
        <v>2227.79</v>
      </c>
      <c r="L111" s="25">
        <f si="31" t="shared"/>
        <v>8.1455703935668922E-3</v>
      </c>
      <c r="M111">
        <f si="34" t="shared"/>
        <v>4</v>
      </c>
    </row>
    <row r="112" spans="1:13">
      <c r="A112" s="1">
        <v>42552</v>
      </c>
      <c r="B112">
        <v>33.369999999999997</v>
      </c>
      <c r="C112" s="25">
        <f si="30" t="shared"/>
        <v>-8.3209509658247471E-3</v>
      </c>
      <c r="D112" s="26"/>
      <c r="E112" s="26"/>
      <c r="F112">
        <v>33.4664</v>
      </c>
      <c r="I112" s="25">
        <f si="29" t="shared"/>
        <v>-2.8805010398490483E-3</v>
      </c>
      <c r="J112">
        <v>2227.79</v>
      </c>
      <c r="K112">
        <v>2211.1799999999998</v>
      </c>
      <c r="L112" s="25">
        <f>+K112/J112-1</f>
        <v>-7.4558194443821169E-3</v>
      </c>
      <c r="M112">
        <f ref="M112:M133" si="35" t="shared">WEEKDAY(A112,2)</f>
        <v>5</v>
      </c>
    </row>
    <row r="113" spans="1:13">
      <c r="A113" s="1">
        <v>42555</v>
      </c>
      <c r="B113">
        <v>33.369999999999997</v>
      </c>
      <c r="C113" s="25">
        <f si="30" t="shared"/>
        <v>0</v>
      </c>
      <c r="D113" s="26">
        <f>+F112*(1+L113)</f>
        <v>34.034419786720221</v>
      </c>
      <c r="E113" s="26"/>
      <c r="J113">
        <v>2211.1799999999998</v>
      </c>
      <c r="K113">
        <v>2248.71</v>
      </c>
      <c r="L113" s="25">
        <f>+K113/J113-1</f>
        <v>1.697283803218208E-2</v>
      </c>
      <c r="M113">
        <f si="35" t="shared"/>
        <v>1</v>
      </c>
    </row>
    <row r="114" spans="1:13">
      <c r="A114" s="1">
        <v>42556</v>
      </c>
      <c r="B114">
        <v>33.46</v>
      </c>
      <c r="C114" s="25">
        <f si="30" t="shared"/>
        <v>2.6970332634104199E-3</v>
      </c>
      <c r="D114" s="26"/>
      <c r="E114" s="26"/>
      <c r="F114">
        <v>33.767400000000002</v>
      </c>
      <c r="I114" s="25">
        <f si="29" t="shared"/>
        <v>-9.1034548114453662E-3</v>
      </c>
      <c r="J114">
        <v>2248.71</v>
      </c>
      <c r="K114">
        <v>2246.02</v>
      </c>
      <c r="L114" s="25">
        <f>+K114/J114-1</f>
        <v>-1.196241400625242E-3</v>
      </c>
      <c r="M114">
        <f si="35" t="shared"/>
        <v>2</v>
      </c>
    </row>
    <row r="115" spans="1:13">
      <c r="A115" s="1">
        <v>42557</v>
      </c>
      <c r="B115">
        <v>33.81</v>
      </c>
      <c r="C115" s="25">
        <f si="30" t="shared"/>
        <v>1.0460251046025215E-2</v>
      </c>
      <c r="D115" s="26">
        <f>+F114*(1+L115)</f>
        <v>33.700346899849514</v>
      </c>
      <c r="E115" s="26"/>
      <c r="G115" s="25">
        <f>+B115/D115-1</f>
        <v>3.253767697892096E-3</v>
      </c>
      <c r="H115" s="25"/>
      <c r="J115">
        <v>2246.02</v>
      </c>
      <c r="K115">
        <v>2241.56</v>
      </c>
      <c r="L115" s="25">
        <f>+K115/J115-1</f>
        <v>-1.9857347663867486E-3</v>
      </c>
      <c r="M115">
        <f si="35" t="shared"/>
        <v>3</v>
      </c>
    </row>
    <row r="116" spans="1:13">
      <c r="A116" s="1">
        <v>42558</v>
      </c>
      <c r="B116">
        <v>33.619999999999997</v>
      </c>
      <c r="C116" s="25">
        <f si="30" t="shared"/>
        <v>-5.6196391600119577E-3</v>
      </c>
      <c r="D116" s="26"/>
      <c r="E116" s="26"/>
      <c r="F116">
        <v>33.792499999999997</v>
      </c>
      <c r="I116" s="25">
        <f si="29" t="shared"/>
        <v>-5.1046829917881231E-3</v>
      </c>
      <c r="J116">
        <v>2241.56</v>
      </c>
      <c r="K116">
        <v>2233.92</v>
      </c>
      <c r="L116" s="25">
        <f>+K116/J116-1</f>
        <v>-3.408340619925343E-3</v>
      </c>
      <c r="M116">
        <f si="35" t="shared"/>
        <v>4</v>
      </c>
    </row>
    <row r="117" spans="1:13">
      <c r="A117" s="1">
        <v>42559</v>
      </c>
      <c r="B117">
        <v>33.909999999999997</v>
      </c>
      <c r="C117" s="25">
        <f si="30" t="shared"/>
        <v>8.6258179654967737E-3</v>
      </c>
      <c r="F117">
        <v>34.098199999999999</v>
      </c>
      <c r="I117" s="25">
        <f si="29" t="shared"/>
        <v>-5.5193529277205444E-3</v>
      </c>
      <c r="J117">
        <v>2233.92</v>
      </c>
      <c r="K117">
        <v>2239</v>
      </c>
      <c r="L117" s="25">
        <f ref="L117:L123" si="36" t="shared">+K117/J117-1</f>
        <v>2.2740295086662865E-3</v>
      </c>
      <c r="M117">
        <f si="35" t="shared"/>
        <v>5</v>
      </c>
    </row>
    <row r="118" spans="1:13">
      <c r="A118" s="1">
        <v>42562</v>
      </c>
      <c r="B118">
        <v>33.450000000000003</v>
      </c>
      <c r="C118" s="25">
        <f si="30" t="shared"/>
        <v>-1.3565319964612077E-2</v>
      </c>
      <c r="D118" s="26">
        <f ref="D118:D123" si="37" t="shared">+F117*(1+L118)</f>
        <v>33.787371834747653</v>
      </c>
      <c r="E118" s="26"/>
      <c r="F118">
        <v>33.619900000000001</v>
      </c>
      <c r="G118" s="25">
        <f ref="G118:G123" si="38" t="shared">+B118/D118-1</f>
        <v>-9.9851458230524326E-3</v>
      </c>
      <c r="H118" s="25"/>
      <c r="I118" s="25">
        <f si="29" t="shared"/>
        <v>-5.0535545911796209E-3</v>
      </c>
      <c r="J118">
        <v>2239</v>
      </c>
      <c r="K118">
        <v>2218.59</v>
      </c>
      <c r="L118" s="25">
        <f si="36" t="shared"/>
        <v>-9.1156766413577062E-3</v>
      </c>
      <c r="M118">
        <f si="35" t="shared"/>
        <v>1</v>
      </c>
    </row>
    <row r="119" spans="1:13">
      <c r="A119" s="1">
        <v>42563</v>
      </c>
      <c r="B119">
        <v>34.159999999999997</v>
      </c>
      <c r="C119" s="25">
        <f si="30" t="shared"/>
        <v>2.1225710014947552E-2</v>
      </c>
      <c r="D119" s="26">
        <f si="37" t="shared"/>
        <v>34.055721095380399</v>
      </c>
      <c r="E119" s="26"/>
      <c r="F119">
        <v>34.189900000000002</v>
      </c>
      <c r="G119" s="25">
        <f si="38" t="shared"/>
        <v>3.0620084163697214E-3</v>
      </c>
      <c r="H119" s="25"/>
      <c r="I119" s="25">
        <f si="29" t="shared"/>
        <v>-8.7452727267423036E-4</v>
      </c>
      <c r="J119">
        <v>2218.59</v>
      </c>
      <c r="K119">
        <v>2247.35</v>
      </c>
      <c r="L119" s="25">
        <f si="36" t="shared"/>
        <v>1.296318833132748E-2</v>
      </c>
      <c r="M119">
        <f si="35" t="shared"/>
        <v>2</v>
      </c>
    </row>
    <row r="120" spans="1:13">
      <c r="A120" s="1">
        <v>42564</v>
      </c>
      <c r="B120">
        <v>34.549999999999997</v>
      </c>
      <c r="C120" s="25">
        <f si="30" t="shared"/>
        <v>1.1416861826697877E-2</v>
      </c>
      <c r="D120" s="26">
        <f si="37" t="shared"/>
        <v>34.768314576278726</v>
      </c>
      <c r="E120" s="26"/>
      <c r="F120">
        <v>34.592399999999998</v>
      </c>
      <c r="G120" s="25">
        <f si="38" t="shared"/>
        <v>-6.2791245114791616E-3</v>
      </c>
      <c r="H120" s="25"/>
      <c r="I120" s="25">
        <f si="29" t="shared"/>
        <v>-1.2257027555185873E-3</v>
      </c>
      <c r="J120">
        <v>2247.35</v>
      </c>
      <c r="K120">
        <v>2285.37</v>
      </c>
      <c r="L120" s="25">
        <f si="36" t="shared"/>
        <v>1.6917703072507617E-2</v>
      </c>
      <c r="M120">
        <f si="35" t="shared"/>
        <v>3</v>
      </c>
    </row>
    <row r="121" spans="1:13">
      <c r="A121" s="1">
        <v>42565</v>
      </c>
      <c r="B121">
        <v>34.54</v>
      </c>
      <c r="C121" s="25">
        <f si="30" t="shared"/>
        <v>-2.8943560057881346E-4</v>
      </c>
      <c r="D121" s="26">
        <f si="37" t="shared"/>
        <v>34.709102067498911</v>
      </c>
      <c r="E121" s="26"/>
      <c r="G121" s="25">
        <f si="38" t="shared"/>
        <v>-4.8719804727318516E-3</v>
      </c>
      <c r="H121" s="25"/>
      <c r="J121">
        <v>2285.37</v>
      </c>
      <c r="K121">
        <v>2293.08</v>
      </c>
      <c r="L121" s="25">
        <f si="36" t="shared"/>
        <v>3.3736331534937047E-3</v>
      </c>
      <c r="M121">
        <f si="35" t="shared"/>
        <v>4</v>
      </c>
    </row>
    <row r="122" spans="1:13">
      <c r="A122" s="1">
        <v>42566</v>
      </c>
      <c r="B122">
        <v>34.32</v>
      </c>
      <c r="C122" s="25">
        <f si="30" t="shared"/>
        <v>-6.3694267515923553E-3</v>
      </c>
      <c r="F122">
        <v>34.448099999999997</v>
      </c>
      <c r="I122" s="25">
        <f si="29" t="shared"/>
        <v>-3.71863760265434E-3</v>
      </c>
      <c r="J122">
        <v>2293.08</v>
      </c>
      <c r="K122">
        <v>2263.7800000000002</v>
      </c>
      <c r="L122" s="25">
        <f si="36" t="shared"/>
        <v>-1.2777574266924718E-2</v>
      </c>
      <c r="M122">
        <f si="35" t="shared"/>
        <v>5</v>
      </c>
    </row>
    <row r="123" spans="1:13">
      <c r="A123" s="1">
        <v>42569</v>
      </c>
      <c r="B123">
        <v>34</v>
      </c>
      <c r="C123" s="25">
        <f si="30" t="shared"/>
        <v>-9.3240093240093413E-3</v>
      </c>
      <c r="D123" s="26">
        <f si="37" t="shared"/>
        <v>34.236430548463183</v>
      </c>
      <c r="E123" s="26"/>
      <c r="G123" s="25">
        <f si="38" t="shared"/>
        <v>-6.9058177115896013E-3</v>
      </c>
      <c r="H123" s="25"/>
      <c r="J123">
        <v>2263.7800000000002</v>
      </c>
      <c r="K123">
        <v>2249.87</v>
      </c>
      <c r="L123" s="25">
        <f si="36" t="shared"/>
        <v>-6.1445900219987415E-3</v>
      </c>
      <c r="M123">
        <f si="35" t="shared"/>
        <v>1</v>
      </c>
    </row>
    <row r="124" spans="1:13">
      <c r="A124" s="1">
        <v>42570</v>
      </c>
      <c r="B124">
        <v>34</v>
      </c>
      <c r="C124" s="25">
        <f si="30" t="shared"/>
        <v>0</v>
      </c>
      <c r="F124">
        <v>34.256300000000003</v>
      </c>
      <c r="I124" s="25">
        <f si="29" t="shared"/>
        <v>-7.4818354580034052E-3</v>
      </c>
      <c r="J124">
        <v>2249.87</v>
      </c>
      <c r="K124">
        <v>2273.7199999999998</v>
      </c>
      <c r="L124" s="25">
        <f ref="L124:L130" si="39" t="shared">+K124/J124-1</f>
        <v>1.0600612479832128E-2</v>
      </c>
      <c r="M124">
        <f si="35" t="shared"/>
        <v>2</v>
      </c>
    </row>
    <row r="125" spans="1:13">
      <c r="A125" s="1">
        <v>42571</v>
      </c>
      <c r="B125">
        <v>34.229999999999997</v>
      </c>
      <c r="C125" s="25">
        <f si="30" t="shared"/>
        <v>6.7647058823527839E-3</v>
      </c>
      <c r="F125">
        <v>34.383099999999999</v>
      </c>
      <c r="I125" s="25">
        <f ref="I125:I158" si="40" t="shared">+B125/F125-1</f>
        <v>-4.4527689475353238E-3</v>
      </c>
      <c r="J125">
        <v>2273.7199999999998</v>
      </c>
      <c r="K125">
        <v>2268.54</v>
      </c>
      <c r="L125" s="25">
        <f si="39" t="shared"/>
        <v>-2.2782048801083254E-3</v>
      </c>
      <c r="M125">
        <f si="35" t="shared"/>
        <v>3</v>
      </c>
    </row>
    <row r="126" spans="1:13">
      <c r="A126" s="1">
        <v>42572</v>
      </c>
      <c r="B126">
        <v>34.15</v>
      </c>
      <c r="C126" s="25">
        <f si="30" t="shared"/>
        <v>-2.3371311714869281E-3</v>
      </c>
      <c r="D126" s="26">
        <f>+F125*(1+L126)</f>
        <v>34.331416374849027</v>
      </c>
      <c r="E126" s="26"/>
      <c r="G126" s="25">
        <f ref="G126:G133" si="41" t="shared">+B126/D126-1</f>
        <v>-5.2842671233900296E-3</v>
      </c>
      <c r="H126" s="25"/>
      <c r="J126">
        <v>2268.54</v>
      </c>
      <c r="K126">
        <v>2265.13</v>
      </c>
      <c r="L126" s="25">
        <f si="39" t="shared"/>
        <v>-1.5031694393750072E-3</v>
      </c>
      <c r="M126">
        <f si="35" t="shared"/>
        <v>4</v>
      </c>
    </row>
    <row r="127" spans="1:13">
      <c r="A127" s="1">
        <v>42573</v>
      </c>
      <c r="B127">
        <v>34</v>
      </c>
      <c r="C127" s="25">
        <f si="30" t="shared"/>
        <v>-4.3923865300146137E-3</v>
      </c>
      <c r="D127" s="26"/>
      <c r="E127" s="26"/>
      <c r="F127">
        <v>34.18</v>
      </c>
      <c r="I127" s="25">
        <f si="40" t="shared"/>
        <v>-5.2662375658280025E-3</v>
      </c>
      <c r="J127">
        <v>2265.13</v>
      </c>
      <c r="K127">
        <v>2250</v>
      </c>
      <c r="L127" s="25">
        <f si="39" t="shared"/>
        <v>-6.6795283272925721E-3</v>
      </c>
      <c r="M127">
        <f si="35" t="shared"/>
        <v>5</v>
      </c>
    </row>
    <row r="128" spans="1:13">
      <c r="A128" s="1">
        <v>42576</v>
      </c>
      <c r="B128">
        <v>33.89</v>
      </c>
      <c r="C128" s="25">
        <f si="30" t="shared"/>
        <v>-3.2352941176470029E-3</v>
      </c>
      <c r="D128" s="26">
        <f>+F127*(1+L128)</f>
        <v>34.117564533333329</v>
      </c>
      <c r="E128" s="26"/>
      <c r="G128" s="25">
        <f si="41" t="shared"/>
        <v>-6.6700110762887288E-3</v>
      </c>
      <c r="H128" s="25"/>
      <c r="J128">
        <v>2250</v>
      </c>
      <c r="K128">
        <v>2245.89</v>
      </c>
      <c r="L128" s="25">
        <f si="39" t="shared"/>
        <v>-1.8266666666667541E-3</v>
      </c>
      <c r="M128">
        <f si="35" t="shared"/>
        <v>1</v>
      </c>
    </row>
    <row r="129" spans="1:13">
      <c r="A129" s="1">
        <v>42577</v>
      </c>
      <c r="B129">
        <v>34.380000000000003</v>
      </c>
      <c r="C129" s="25">
        <f si="30" t="shared"/>
        <v>1.4458542342874026E-2</v>
      </c>
      <c r="D129" s="26"/>
      <c r="E129" s="26"/>
      <c r="F129">
        <v>34.588799999999999</v>
      </c>
      <c r="I129" s="25">
        <f si="40" t="shared"/>
        <v>-6.0366361365528087E-3</v>
      </c>
      <c r="J129">
        <v>2245.89</v>
      </c>
      <c r="K129">
        <v>2279.5500000000002</v>
      </c>
      <c r="L129" s="25">
        <f si="39" t="shared"/>
        <v>1.4987376941880681E-2</v>
      </c>
      <c r="M129">
        <f si="35" t="shared"/>
        <v>2</v>
      </c>
    </row>
    <row r="130" spans="1:13">
      <c r="A130" s="1">
        <v>42578</v>
      </c>
      <c r="B130">
        <v>32.9</v>
      </c>
      <c r="C130" s="25">
        <f si="30" t="shared"/>
        <v>-4.3048283885980365E-2</v>
      </c>
      <c r="D130" s="26">
        <f ref="D130:D136" si="42" t="shared">+F129*(1+L130)</f>
        <v>32.704855621504237</v>
      </c>
      <c r="E130" s="26"/>
      <c r="F130">
        <f>F131/(1+L131)</f>
        <v>33.237734769644916</v>
      </c>
      <c r="G130" s="25">
        <f si="41" t="shared"/>
        <v>5.9668319822041571E-3</v>
      </c>
      <c r="H130" s="25"/>
      <c r="I130" s="25">
        <f si="40" t="shared"/>
        <v>-1.0161184929887601E-2</v>
      </c>
      <c r="J130">
        <v>2279.5500000000002</v>
      </c>
      <c r="K130">
        <v>2155.39</v>
      </c>
      <c r="L130" s="25">
        <f si="39" t="shared"/>
        <v>-5.4466890395034273E-2</v>
      </c>
      <c r="M130">
        <f si="35" t="shared"/>
        <v>3</v>
      </c>
    </row>
    <row r="131" spans="1:13">
      <c r="A131" s="1">
        <v>42579</v>
      </c>
      <c r="B131">
        <v>32.869999999999997</v>
      </c>
      <c r="C131" s="25">
        <f si="30" t="shared"/>
        <v>-9.1185410334349015E-4</v>
      </c>
      <c r="D131" s="26">
        <f si="42" t="shared"/>
        <v>32.996400000000001</v>
      </c>
      <c r="E131" s="26"/>
      <c r="F131">
        <v>32.996400000000001</v>
      </c>
      <c r="G131" s="25">
        <f si="41" t="shared"/>
        <v>-3.8307209271315479E-3</v>
      </c>
      <c r="H131" s="25"/>
      <c r="I131" s="25">
        <f si="40" t="shared"/>
        <v>-3.8307209271315479E-3</v>
      </c>
      <c r="J131">
        <v>2155.39</v>
      </c>
      <c r="K131">
        <v>2139.7399999999998</v>
      </c>
      <c r="L131" s="25">
        <f ref="L131:L175" si="43" t="shared">+K131/J131-1</f>
        <v>-7.260866942873534E-3</v>
      </c>
      <c r="M131">
        <f si="35" t="shared"/>
        <v>4</v>
      </c>
    </row>
    <row r="132" spans="1:13">
      <c r="A132" s="1">
        <v>42580</v>
      </c>
      <c r="B132">
        <v>32.75</v>
      </c>
      <c r="C132" s="25">
        <f si="30" t="shared"/>
        <v>-3.6507453605110207E-3</v>
      </c>
      <c r="D132" s="26">
        <f si="42" t="shared"/>
        <v>32.729158366904393</v>
      </c>
      <c r="E132" s="26"/>
      <c r="F132">
        <v>32.994700000000002</v>
      </c>
      <c r="G132" s="25">
        <f si="41" t="shared"/>
        <v>6.3679098808355761E-4</v>
      </c>
      <c r="H132" s="25"/>
      <c r="I132" s="25">
        <f si="40" t="shared"/>
        <v>-7.4163426247246811E-3</v>
      </c>
      <c r="J132">
        <v>2139.7399999999998</v>
      </c>
      <c r="K132">
        <v>2122.41</v>
      </c>
      <c r="L132" s="25">
        <f si="43" t="shared"/>
        <v>-8.0991148457288942E-3</v>
      </c>
      <c r="M132">
        <f si="35" t="shared"/>
        <v>5</v>
      </c>
    </row>
    <row r="133" spans="1:13">
      <c r="A133" s="1">
        <v>42583</v>
      </c>
      <c r="B133">
        <v>32.07</v>
      </c>
      <c r="C133" s="25">
        <f si="30" t="shared"/>
        <v>-2.0763358778625896E-2</v>
      </c>
      <c r="D133" s="26">
        <f si="42" t="shared"/>
        <v>32.633569548767674</v>
      </c>
      <c r="E133" s="26"/>
      <c r="F133">
        <v>32.293900000000001</v>
      </c>
      <c r="G133" s="25">
        <f si="41" t="shared"/>
        <v>-1.7269626233363033E-2</v>
      </c>
      <c r="H133" s="25"/>
      <c r="I133" s="25">
        <f si="40" t="shared"/>
        <v>-6.9331979104413355E-3</v>
      </c>
      <c r="J133">
        <v>2122.41</v>
      </c>
      <c r="K133">
        <v>2099.1799999999998</v>
      </c>
      <c r="L133" s="25">
        <f si="43" t="shared"/>
        <v>-1.0945104857214227E-2</v>
      </c>
      <c r="M133">
        <f si="35" t="shared"/>
        <v>1</v>
      </c>
    </row>
    <row r="134" spans="1:13">
      <c r="A134" s="1">
        <v>42584</v>
      </c>
      <c r="B134">
        <v>32.299999999999997</v>
      </c>
      <c r="C134" s="25">
        <f si="30" t="shared"/>
        <v>7.1718116619892136E-3</v>
      </c>
      <c r="D134" s="26">
        <f si="42" t="shared"/>
        <v>32.509738287807622</v>
      </c>
      <c r="E134" s="26"/>
      <c r="F134">
        <v>32.558799999999998</v>
      </c>
      <c r="G134" s="25">
        <f>+B134/D134-1</f>
        <v>-6.4515526378839949E-3</v>
      </c>
      <c r="H134" s="25"/>
      <c r="I134" s="25">
        <f si="40" t="shared"/>
        <v>-7.9486958978832734E-3</v>
      </c>
      <c r="J134">
        <v>2099.1799999999998</v>
      </c>
      <c r="K134">
        <v>2113.21</v>
      </c>
      <c r="L134" s="25">
        <f si="43" t="shared"/>
        <v>6.6835621528407163E-3</v>
      </c>
      <c r="M134">
        <f ref="M134:M139" si="44" t="shared">WEEKDAY(A134,2)</f>
        <v>2</v>
      </c>
    </row>
    <row r="135" spans="1:13">
      <c r="A135" s="1">
        <v>42585</v>
      </c>
      <c r="B135">
        <v>32.520000000000003</v>
      </c>
      <c r="C135" s="25">
        <f si="30" t="shared"/>
        <v>6.8111455108361696E-3</v>
      </c>
      <c r="D135" s="26">
        <f si="42" t="shared"/>
        <v>32.483304370128849</v>
      </c>
      <c r="E135" s="26"/>
      <c r="F135">
        <v>32.7453</v>
      </c>
      <c r="G135" s="25">
        <f>+B135/D135-1</f>
        <v>1.1296766318176221E-3</v>
      </c>
      <c r="H135" s="25"/>
      <c r="I135" s="25">
        <f si="40" t="shared"/>
        <v>-6.8803767258200921E-3</v>
      </c>
      <c r="J135">
        <v>2113.21</v>
      </c>
      <c r="K135">
        <v>2108.31</v>
      </c>
      <c r="L135" s="25">
        <f si="43" t="shared"/>
        <v>-2.3187473085969357E-3</v>
      </c>
      <c r="M135">
        <f si="44" t="shared"/>
        <v>3</v>
      </c>
    </row>
    <row r="136" spans="1:13">
      <c r="A136" s="1">
        <v>42586</v>
      </c>
      <c r="B136">
        <v>32.770000000000003</v>
      </c>
      <c r="C136" s="25">
        <f si="30" t="shared"/>
        <v>7.6875768757687091E-3</v>
      </c>
      <c r="D136" s="26">
        <f si="42" t="shared"/>
        <v>33.076743052492283</v>
      </c>
      <c r="E136" s="26"/>
      <c r="G136" s="25">
        <f>+B136/D136-1</f>
        <v>-9.2736776412805089E-3</v>
      </c>
      <c r="H136" s="25"/>
      <c r="J136">
        <v>2108.31</v>
      </c>
      <c r="K136">
        <v>2129.65</v>
      </c>
      <c r="L136" s="25">
        <f si="43" t="shared"/>
        <v>1.012185115092179E-2</v>
      </c>
      <c r="M136">
        <f si="44" t="shared"/>
        <v>4</v>
      </c>
    </row>
    <row r="137" spans="1:13">
      <c r="A137" s="1">
        <v>42587</v>
      </c>
      <c r="B137">
        <v>32.56</v>
      </c>
      <c r="C137" s="25">
        <f ref="C137:C157" si="45" t="shared">B137/B136-1</f>
        <v>-6.4083002746414541E-3</v>
      </c>
      <c r="D137" s="26"/>
      <c r="E137" s="26"/>
      <c r="F137">
        <v>32.757100000000001</v>
      </c>
      <c r="I137" s="25">
        <f si="40" t="shared"/>
        <v>-6.0170161583289472E-3</v>
      </c>
      <c r="J137">
        <v>2129.65</v>
      </c>
      <c r="K137">
        <v>2109.0500000000002</v>
      </c>
      <c r="L137" s="25">
        <f si="43" t="shared"/>
        <v>-9.6729509543821424E-3</v>
      </c>
      <c r="M137">
        <f si="44" t="shared"/>
        <v>5</v>
      </c>
    </row>
    <row r="138" spans="1:13">
      <c r="A138" s="1">
        <v>42590</v>
      </c>
      <c r="B138">
        <v>32.93</v>
      </c>
      <c r="C138" s="25">
        <f si="45" t="shared"/>
        <v>1.1363636363636243E-2</v>
      </c>
      <c r="F138">
        <v>33.071899999999999</v>
      </c>
      <c r="I138" s="25">
        <f si="40" t="shared"/>
        <v>-4.2906515803445844E-3</v>
      </c>
      <c r="J138">
        <v>2109.0500000000002</v>
      </c>
      <c r="K138">
        <v>2130.59</v>
      </c>
      <c r="L138" s="25">
        <f si="43" t="shared"/>
        <v>1.0213129133970211E-2</v>
      </c>
      <c r="M138">
        <f si="44" t="shared"/>
        <v>1</v>
      </c>
    </row>
    <row r="139" spans="1:13">
      <c r="A139" s="1">
        <v>42591</v>
      </c>
      <c r="B139">
        <v>33.200000000000003</v>
      </c>
      <c r="C139" s="25">
        <f si="45" t="shared"/>
        <v>8.1992104464014837E-3</v>
      </c>
      <c r="D139" s="26">
        <f>+F138*(1+L139)</f>
        <v>33.443040918243298</v>
      </c>
      <c r="E139" s="26"/>
      <c r="F139">
        <v>33.443800000000003</v>
      </c>
      <c r="G139" s="25">
        <f>+B139/D139-1</f>
        <v>-7.267309179133763E-3</v>
      </c>
      <c r="H139" s="25"/>
      <c r="I139" s="25">
        <f si="40" t="shared"/>
        <v>-7.2898414653836952E-3</v>
      </c>
      <c r="J139">
        <v>2130.59</v>
      </c>
      <c r="K139">
        <v>2154.5</v>
      </c>
      <c r="L139" s="25">
        <f si="43" t="shared"/>
        <v>1.1222243603884241E-2</v>
      </c>
      <c r="M139">
        <f si="44" t="shared"/>
        <v>2</v>
      </c>
    </row>
    <row r="140" spans="1:13">
      <c r="A140" s="1">
        <v>42592</v>
      </c>
      <c r="B140">
        <v>33.11</v>
      </c>
      <c r="C140" s="25">
        <f si="45" t="shared"/>
        <v>-2.7108433734940318E-3</v>
      </c>
      <c r="D140" s="26">
        <f>+F139*(1+L140)</f>
        <v>33.172151589695986</v>
      </c>
      <c r="E140" s="26"/>
      <c r="G140" s="25">
        <f>+B140/D140-1</f>
        <v>-1.8736074302545536E-3</v>
      </c>
      <c r="H140" s="25"/>
      <c r="I140" s="25"/>
      <c r="J140">
        <v>2154.5</v>
      </c>
      <c r="K140">
        <v>2137</v>
      </c>
      <c r="L140" s="25">
        <f si="43" t="shared"/>
        <v>-8.1225342306799897E-3</v>
      </c>
      <c r="M140">
        <f>WEEKDAY(A140,2)</f>
        <v>3</v>
      </c>
    </row>
    <row r="141" spans="1:13">
      <c r="A141" s="1">
        <v>42593</v>
      </c>
      <c r="B141">
        <v>32.770000000000003</v>
      </c>
      <c r="C141" s="25">
        <f si="45" t="shared"/>
        <v>-1.0268800966475311E-2</v>
      </c>
      <c r="D141" s="26">
        <f ref="D141:D144" si="46" t="shared">+F140*(1+L141)</f>
        <v>0</v>
      </c>
      <c r="E141" s="26"/>
      <c r="F141">
        <v>32.845799999999997</v>
      </c>
      <c r="G141" s="25"/>
      <c r="H141" s="25"/>
      <c r="I141" s="25">
        <f si="40" t="shared"/>
        <v>-2.3077531982778066E-3</v>
      </c>
      <c r="J141">
        <v>2137</v>
      </c>
      <c r="K141">
        <v>2103.4</v>
      </c>
      <c r="L141" s="25">
        <f si="43" t="shared"/>
        <v>-1.5722976134768363E-2</v>
      </c>
      <c r="M141">
        <f ref="M141:M148" si="47" t="shared">WEEKDAY(A141,2)</f>
        <v>4</v>
      </c>
    </row>
    <row r="142" spans="1:13">
      <c r="A142" s="1">
        <v>42594</v>
      </c>
      <c r="B142">
        <v>33.11</v>
      </c>
      <c r="C142" s="25">
        <f si="45" t="shared"/>
        <v>1.0375343301800344E-2</v>
      </c>
      <c r="D142" s="26">
        <f si="46" t="shared"/>
        <v>33.164982348578484</v>
      </c>
      <c r="E142" s="26"/>
      <c r="F142">
        <v>33.159300000000002</v>
      </c>
      <c r="G142" s="25">
        <f ref="G142:G150" si="48" t="shared">+B142/D142-1</f>
        <v>-1.6578434446488099E-3</v>
      </c>
      <c r="H142" s="25"/>
      <c r="I142" s="25">
        <f si="40" t="shared"/>
        <v>-1.4867623864195378E-3</v>
      </c>
      <c r="J142">
        <v>2103.4</v>
      </c>
      <c r="K142">
        <v>2123.84</v>
      </c>
      <c r="L142" s="25">
        <f si="43" t="shared"/>
        <v>9.7176000760672565E-3</v>
      </c>
      <c r="M142">
        <f si="47" t="shared"/>
        <v>5</v>
      </c>
    </row>
    <row r="143" spans="1:13">
      <c r="A143" s="1">
        <v>42597</v>
      </c>
      <c r="B143">
        <v>34.380000000000003</v>
      </c>
      <c r="C143" s="25">
        <f si="45" t="shared"/>
        <v>3.8356991845364119E-2</v>
      </c>
      <c r="D143" s="26">
        <f si="46" t="shared"/>
        <v>34.242366822830348</v>
      </c>
      <c r="E143" s="26"/>
      <c r="F143">
        <v>34.263399999999997</v>
      </c>
      <c r="G143" s="25">
        <f si="48" t="shared"/>
        <v>4.0193827103647273E-3</v>
      </c>
      <c r="H143" s="25"/>
      <c r="I143" s="25">
        <f si="40" t="shared"/>
        <v>3.4030481505047394E-3</v>
      </c>
      <c r="J143">
        <v>2123.84</v>
      </c>
      <c r="K143">
        <v>2193.21</v>
      </c>
      <c r="L143" s="25">
        <f si="43" t="shared"/>
        <v>3.2662535784239832E-2</v>
      </c>
      <c r="M143">
        <f si="47" t="shared"/>
        <v>1</v>
      </c>
    </row>
    <row r="144" spans="1:13">
      <c r="A144" s="1">
        <v>42598</v>
      </c>
      <c r="B144">
        <v>34.25</v>
      </c>
      <c r="C144" s="25">
        <f si="45" t="shared"/>
        <v>-3.7812681791740133E-3</v>
      </c>
      <c r="D144" s="26">
        <f si="46" t="shared"/>
        <v>34.38666144144883</v>
      </c>
      <c r="E144" s="26"/>
      <c r="F144">
        <v>34.260899999999999</v>
      </c>
      <c r="G144" s="25">
        <f si="48" t="shared"/>
        <v>-3.9742573346798205E-3</v>
      </c>
      <c r="H144" s="25"/>
      <c r="I144" s="25">
        <f si="40" t="shared"/>
        <v>-3.181469255040259E-4</v>
      </c>
      <c r="J144">
        <v>2193.21</v>
      </c>
      <c r="K144">
        <v>2201.1</v>
      </c>
      <c r="L144" s="25">
        <f si="43" t="shared"/>
        <v>3.5974667268523497E-3</v>
      </c>
      <c r="M144">
        <f si="47" t="shared"/>
        <v>2</v>
      </c>
    </row>
    <row r="145" spans="1:13">
      <c r="A145" s="1">
        <v>42599</v>
      </c>
      <c r="B145">
        <v>34.200000000000003</v>
      </c>
      <c r="C145" s="25">
        <f si="45" t="shared"/>
        <v>-1.4598540145984717E-3</v>
      </c>
      <c r="D145" s="26">
        <f ref="D145:D157" si="49" t="shared">+F144*(1+L145)</f>
        <v>34.371414011176228</v>
      </c>
      <c r="E145" s="26"/>
      <c r="F145">
        <v>34.365000000000002</v>
      </c>
      <c r="G145" s="25">
        <f si="48" t="shared"/>
        <v>-4.9871096696949557E-3</v>
      </c>
      <c r="H145" s="25"/>
      <c r="I145" s="25">
        <f si="40" t="shared"/>
        <v>-4.8013967699693794E-3</v>
      </c>
      <c r="J145">
        <v>2201.1</v>
      </c>
      <c r="K145">
        <v>2208.1999999999998</v>
      </c>
      <c r="L145" s="25">
        <f si="43" t="shared"/>
        <v>3.2256598973239292E-3</v>
      </c>
      <c r="M145">
        <f si="47" t="shared"/>
        <v>3</v>
      </c>
    </row>
    <row r="146" spans="1:13">
      <c r="A146" s="1">
        <v>42600</v>
      </c>
      <c r="B146">
        <v>34.19</v>
      </c>
      <c r="C146" s="25">
        <f si="45" t="shared"/>
        <v>-2.923976608188994E-4</v>
      </c>
      <c r="D146" s="26">
        <f si="49" t="shared"/>
        <v>34.262132211756189</v>
      </c>
      <c r="E146" s="26"/>
      <c r="F146">
        <v>34.326300000000003</v>
      </c>
      <c r="G146" s="25">
        <f si="48" t="shared"/>
        <v>-2.1053042265548605E-3</v>
      </c>
      <c r="H146" s="25"/>
      <c r="I146" s="25">
        <f si="40" t="shared"/>
        <v>-3.9707163312097116E-3</v>
      </c>
      <c r="J146">
        <v>2208.1999999999998</v>
      </c>
      <c r="K146">
        <v>2201.59</v>
      </c>
      <c r="L146" s="25">
        <f si="43" t="shared"/>
        <v>-2.9933882800469158E-3</v>
      </c>
      <c r="M146">
        <f si="47" t="shared"/>
        <v>4</v>
      </c>
    </row>
    <row r="147" spans="1:13">
      <c r="A147" s="1">
        <v>42601</v>
      </c>
      <c r="B147">
        <v>34</v>
      </c>
      <c r="C147" s="25">
        <f si="45" t="shared"/>
        <v>-5.55718046212339E-3</v>
      </c>
      <c r="D147" s="26">
        <f si="49" t="shared"/>
        <v>34.372607037640975</v>
      </c>
      <c r="E147" s="26"/>
      <c r="F147">
        <v>34.166800000000002</v>
      </c>
      <c r="G147" s="25">
        <f si="48" t="shared"/>
        <v>-1.0840232084605606E-2</v>
      </c>
      <c r="H147" s="25"/>
      <c r="I147" s="25">
        <f si="40" t="shared"/>
        <v>-4.881932168069647E-3</v>
      </c>
      <c r="J147">
        <v>2201.59</v>
      </c>
      <c r="K147">
        <v>2204.56</v>
      </c>
      <c r="L147" s="25">
        <f si="43" t="shared"/>
        <v>1.3490250228243017E-3</v>
      </c>
      <c r="M147">
        <f si="47" t="shared"/>
        <v>5</v>
      </c>
    </row>
    <row r="148" spans="1:13">
      <c r="A148" s="1">
        <v>42604</v>
      </c>
      <c r="B148">
        <v>33.54</v>
      </c>
      <c r="C148" s="25">
        <f si="45" t="shared"/>
        <v>-1.3529411764705901E-2</v>
      </c>
      <c r="D148" s="26">
        <f si="49" t="shared"/>
        <v>33.590885401168492</v>
      </c>
      <c r="E148" s="26"/>
      <c r="F148">
        <v>33.730899999999998</v>
      </c>
      <c r="G148" s="25">
        <f si="48" t="shared"/>
        <v>-1.5148573954149036E-3</v>
      </c>
      <c r="H148" s="25"/>
      <c r="I148" s="25">
        <f si="40" t="shared"/>
        <v>-5.6594991535950934E-3</v>
      </c>
      <c r="J148">
        <v>2204.56</v>
      </c>
      <c r="K148">
        <v>2167.4</v>
      </c>
      <c r="L148" s="25">
        <f si="43" t="shared"/>
        <v>-1.6855971259571056E-2</v>
      </c>
      <c r="M148">
        <f si="47" t="shared"/>
        <v>1</v>
      </c>
    </row>
    <row r="149" spans="1:13">
      <c r="A149" s="1">
        <v>42605</v>
      </c>
      <c r="B149">
        <v>33.61</v>
      </c>
      <c r="C149" s="25">
        <f si="45" t="shared"/>
        <v>2.0870602265952165E-3</v>
      </c>
      <c r="D149" s="26">
        <f si="49" t="shared"/>
        <v>33.836104800221456</v>
      </c>
      <c r="E149" s="26"/>
      <c r="F149" s="27">
        <f>+D150/(1+L150)</f>
        <v>33.512394750407125</v>
      </c>
      <c r="G149" s="25">
        <f si="48" t="shared"/>
        <v>-6.6823531123468838E-3</v>
      </c>
      <c r="H149" s="25"/>
      <c r="I149" s="25">
        <f si="40" t="shared"/>
        <v>2.9125119323705206E-3</v>
      </c>
      <c r="J149">
        <v>2167.4</v>
      </c>
      <c r="K149">
        <v>2174.16</v>
      </c>
      <c r="L149" s="25">
        <f si="43" t="shared"/>
        <v>3.1189443572943176E-3</v>
      </c>
      <c r="M149">
        <f ref="M149:M150" si="50" t="shared">WEEKDAY(A149,2)</f>
        <v>2</v>
      </c>
    </row>
    <row r="150" spans="1:13">
      <c r="A150" s="1">
        <v>42606</v>
      </c>
      <c r="B150">
        <v>33.619999999999997</v>
      </c>
      <c r="C150" s="25">
        <f si="45" t="shared"/>
        <v>2.975304968759751E-4</v>
      </c>
      <c r="D150" s="31">
        <v>33.79</v>
      </c>
      <c r="E150" s="31"/>
      <c r="F150">
        <v>33.792900000000003</v>
      </c>
      <c r="G150" s="35">
        <f si="48" t="shared"/>
        <v>-5.0310742823320709E-3</v>
      </c>
      <c r="H150" s="35"/>
      <c r="I150" s="25">
        <f si="40" t="shared"/>
        <v>-5.1164593746024778E-3</v>
      </c>
      <c r="J150">
        <v>2174.16</v>
      </c>
      <c r="K150">
        <v>2192.17</v>
      </c>
      <c r="L150" s="25">
        <f si="43" t="shared"/>
        <v>8.2836589763404245E-3</v>
      </c>
      <c r="M150">
        <f si="50" t="shared"/>
        <v>3</v>
      </c>
    </row>
    <row r="151" spans="1:13">
      <c r="A151" s="1">
        <v>42607</v>
      </c>
      <c r="B151">
        <v>33.380000000000003</v>
      </c>
      <c r="C151" s="25">
        <f si="45" t="shared"/>
        <v>-7.1386079714453876E-3</v>
      </c>
      <c r="D151" s="26">
        <f si="49" t="shared"/>
        <v>33.615470202584653</v>
      </c>
      <c r="E151" s="26"/>
      <c r="F151">
        <v>33.584600000000002</v>
      </c>
      <c r="G151" s="42">
        <f>+B151/D151-1</f>
        <v>-7.0048165670621998E-3</v>
      </c>
      <c r="H151" s="42"/>
      <c r="I151" s="25">
        <f si="40" t="shared"/>
        <v>-6.092077916664107E-3</v>
      </c>
      <c r="J151">
        <v>2192.17</v>
      </c>
      <c r="K151">
        <v>2180.66</v>
      </c>
      <c r="L151" s="25">
        <f si="43" t="shared"/>
        <v>-5.2505052071692981E-3</v>
      </c>
      <c r="M151">
        <f ref="M151:M162" si="51" t="shared">WEEKDAY(A151,2)</f>
        <v>4</v>
      </c>
    </row>
    <row r="152" spans="1:13">
      <c r="A152" s="1">
        <v>42608</v>
      </c>
      <c r="B152">
        <v>33.369999999999997</v>
      </c>
      <c r="C152" s="25">
        <f si="45" t="shared"/>
        <v>-2.9958058717804992E-4</v>
      </c>
      <c r="D152" s="26">
        <f si="49" t="shared"/>
        <v>33.724596154375284</v>
      </c>
      <c r="E152" s="26"/>
      <c r="F152">
        <v>33.604900000000001</v>
      </c>
      <c r="G152" s="42">
        <f>+B152/D152-1</f>
        <v>-1.0514467030297792E-2</v>
      </c>
      <c r="H152" s="42"/>
      <c r="I152" s="25">
        <f si="40" t="shared"/>
        <v>-6.9900520459814652E-3</v>
      </c>
      <c r="J152">
        <v>2180.66</v>
      </c>
      <c r="K152">
        <v>2189.75</v>
      </c>
      <c r="L152" s="25">
        <f si="43" t="shared"/>
        <v>4.1684627589813061E-3</v>
      </c>
      <c r="M152">
        <f si="51" t="shared"/>
        <v>5</v>
      </c>
    </row>
    <row r="153" spans="1:13">
      <c r="A153" s="1">
        <v>42611</v>
      </c>
      <c r="B153">
        <v>33.619999999999997</v>
      </c>
      <c r="C153" s="25">
        <f si="45" t="shared"/>
        <v>7.4917590650285248E-3</v>
      </c>
      <c r="D153" s="26">
        <f si="49" t="shared"/>
        <v>33.657845270007989</v>
      </c>
      <c r="E153" s="26"/>
      <c r="G153" s="42">
        <f>+B153/D153-1</f>
        <v>-1.1244115511374053E-3</v>
      </c>
      <c r="H153" s="42"/>
      <c r="I153" s="25"/>
      <c r="J153">
        <v>2189.75</v>
      </c>
      <c r="K153">
        <v>2193.1999999999998</v>
      </c>
      <c r="L153" s="25">
        <f si="43" t="shared"/>
        <v>1.5755223198994361E-3</v>
      </c>
      <c r="M153">
        <f si="51" t="shared"/>
        <v>1</v>
      </c>
    </row>
    <row r="154" spans="1:13">
      <c r="A154" s="1">
        <v>42612</v>
      </c>
      <c r="B154">
        <v>33.51</v>
      </c>
      <c r="C154" s="25">
        <f si="45" t="shared"/>
        <v>-3.2718619869125387E-3</v>
      </c>
      <c r="D154" s="26"/>
      <c r="E154" s="26"/>
      <c r="F154">
        <v>33.686599999999999</v>
      </c>
      <c r="I154" s="25">
        <f si="40" t="shared"/>
        <v>-5.2424406143689595E-3</v>
      </c>
      <c r="J154">
        <v>2193.1999999999998</v>
      </c>
      <c r="K154">
        <v>2195.5300000000002</v>
      </c>
      <c r="L154" s="25">
        <f si="43" t="shared"/>
        <v>1.0623746124385214E-3</v>
      </c>
      <c r="M154">
        <f si="51" t="shared"/>
        <v>2</v>
      </c>
    </row>
    <row r="155" spans="1:13">
      <c r="A155" s="1">
        <v>42613</v>
      </c>
      <c r="B155">
        <v>33.46</v>
      </c>
      <c r="C155" s="25">
        <f si="45" t="shared"/>
        <v>-1.4920919128617038E-3</v>
      </c>
      <c r="D155" s="26">
        <f si="49" t="shared"/>
        <v>33.628755888555382</v>
      </c>
      <c r="E155" s="26"/>
      <c r="F155">
        <v>33.689700000000002</v>
      </c>
      <c r="G155" s="42">
        <f>+B155/D155-1</f>
        <v>-5.0182019553335344E-3</v>
      </c>
      <c r="H155" s="42"/>
      <c r="I155" s="25">
        <f si="40" t="shared"/>
        <v>-6.818107611525237E-3</v>
      </c>
      <c r="J155">
        <v>2195.5300000000002</v>
      </c>
      <c r="K155">
        <v>2191.7600000000002</v>
      </c>
      <c r="L155" s="25">
        <f si="43" t="shared"/>
        <v>-1.7171252499396106E-3</v>
      </c>
      <c r="M155">
        <f si="51" t="shared"/>
        <v>3</v>
      </c>
    </row>
    <row r="156" spans="1:13">
      <c r="A156" s="1">
        <v>42614</v>
      </c>
      <c r="B156">
        <v>33.24</v>
      </c>
      <c r="C156" s="25">
        <f si="45" t="shared"/>
        <v>-6.5750149432157734E-3</v>
      </c>
      <c r="D156" s="26">
        <f si="49" t="shared"/>
        <v>33.52937972268861</v>
      </c>
      <c r="E156" s="26"/>
      <c r="F156" s="27">
        <v>33.53</v>
      </c>
      <c r="G156" s="42">
        <f>+B156/D156-1</f>
        <v>-8.6306315560258362E-3</v>
      </c>
      <c r="H156" s="42"/>
      <c r="I156" s="25">
        <f si="40" t="shared"/>
        <v>-8.6489710706829648E-3</v>
      </c>
      <c r="J156">
        <v>2191.7600000000002</v>
      </c>
      <c r="K156">
        <v>2181.33</v>
      </c>
      <c r="L156" s="25">
        <f si="43" t="shared"/>
        <v>-4.7587327079608999E-3</v>
      </c>
      <c r="M156">
        <f si="51" t="shared"/>
        <v>4</v>
      </c>
    </row>
    <row r="157" spans="1:13">
      <c r="A157" s="1">
        <v>42615</v>
      </c>
      <c r="B157">
        <v>33.15</v>
      </c>
      <c r="C157" s="25">
        <f si="45" t="shared"/>
        <v>-2.7075812274369726E-3</v>
      </c>
      <c r="D157" s="31">
        <f si="49" t="shared"/>
        <v>33.369061902600713</v>
      </c>
      <c r="E157" s="31"/>
      <c r="F157">
        <v>33.3232</v>
      </c>
      <c r="G157" s="42">
        <f>+B157/D157-1</f>
        <v>-6.5648205286717998E-3</v>
      </c>
      <c r="H157" s="42"/>
      <c r="I157" s="25">
        <f si="40" t="shared"/>
        <v>-5.1975800643395687E-3</v>
      </c>
      <c r="J157">
        <v>2181.33</v>
      </c>
      <c r="K157">
        <v>2170.86</v>
      </c>
      <c r="L157" s="25">
        <f si="43" t="shared"/>
        <v>-4.7998239606110715E-3</v>
      </c>
      <c r="M157">
        <f si="51" t="shared"/>
        <v>5</v>
      </c>
    </row>
    <row r="158" spans="1:13">
      <c r="A158" s="1">
        <v>42618</v>
      </c>
      <c r="B158">
        <v>33.15</v>
      </c>
      <c r="C158" s="25">
        <f ref="C158:C175" si="52" t="shared">B158/B157-1</f>
        <v>0</v>
      </c>
      <c r="D158" s="31">
        <f ref="D158:D162" si="53" t="shared">+F157*(1+L158)</f>
        <v>33.504793219277154</v>
      </c>
      <c r="E158" s="31"/>
      <c r="F158">
        <v>33.5</v>
      </c>
      <c r="G158" s="42">
        <f>+B158/D158-1</f>
        <v>-1.0589327233126222E-2</v>
      </c>
      <c r="H158" s="42"/>
      <c r="I158" s="25">
        <f si="40" t="shared"/>
        <v>-1.0447761194029903E-2</v>
      </c>
      <c r="J158">
        <v>2170.86</v>
      </c>
      <c r="K158">
        <v>2182.69</v>
      </c>
      <c r="L158" s="25">
        <f si="43" t="shared"/>
        <v>5.4494532120910044E-3</v>
      </c>
      <c r="M158">
        <f si="51" t="shared"/>
        <v>1</v>
      </c>
    </row>
    <row r="159" spans="1:13">
      <c r="A159" s="1">
        <v>42619</v>
      </c>
      <c r="B159">
        <v>33.799999999999997</v>
      </c>
      <c r="C159" s="25">
        <f si="52" t="shared"/>
        <v>1.9607843137254832E-2</v>
      </c>
      <c r="D159" s="31">
        <f si="53" t="shared"/>
        <v>34.116223559002883</v>
      </c>
      <c r="E159" s="31"/>
      <c r="F159">
        <v>34.087899999999998</v>
      </c>
      <c r="G159" s="42">
        <f ref="G159" si="54" t="shared">+B159/D159-1</f>
        <v>-9.2690082903222892E-3</v>
      </c>
      <c r="H159" s="42"/>
      <c r="I159" s="25">
        <f ref="I159:I162" si="55" t="shared">+B159/F159-1</f>
        <v>-8.4458121503524497E-3</v>
      </c>
      <c r="J159">
        <v>2182.69</v>
      </c>
      <c r="K159">
        <v>2222.84</v>
      </c>
      <c r="L159" s="25">
        <f si="43" t="shared"/>
        <v>1.8394733104563743E-2</v>
      </c>
      <c r="M159">
        <f si="51" t="shared"/>
        <v>2</v>
      </c>
    </row>
    <row r="160" spans="1:13">
      <c r="A160" s="1">
        <v>42620</v>
      </c>
      <c r="B160">
        <v>33.68</v>
      </c>
      <c r="C160" s="25">
        <f si="52" t="shared"/>
        <v>-3.5502958579880506E-3</v>
      </c>
      <c r="D160" s="31">
        <f si="53" t="shared"/>
        <v>33.922432201597957</v>
      </c>
      <c r="E160" s="31"/>
      <c r="F160">
        <v>33.933500000000002</v>
      </c>
      <c r="G160" s="42">
        <f>+B160/D160-1</f>
        <v>-7.1466633099066534E-3</v>
      </c>
      <c r="H160" s="42"/>
      <c r="I160" s="25">
        <f si="55" t="shared"/>
        <v>-7.470493759853869E-3</v>
      </c>
      <c r="J160">
        <v>2222.84</v>
      </c>
      <c r="K160">
        <v>2212.0500000000002</v>
      </c>
      <c r="L160" s="25">
        <f si="43" t="shared"/>
        <v>-4.8541505461481282E-3</v>
      </c>
      <c r="M160">
        <f si="51" t="shared"/>
        <v>3</v>
      </c>
    </row>
    <row r="161" spans="1:13">
      <c r="A161" s="1">
        <v>42621</v>
      </c>
      <c r="B161">
        <v>33.770000000000003</v>
      </c>
      <c r="C161" s="25">
        <f si="52" t="shared"/>
        <v>2.6722090261284137E-3</v>
      </c>
      <c r="D161" s="31">
        <f si="53" t="shared"/>
        <v>34.108686171198663</v>
      </c>
      <c r="E161" s="31"/>
      <c r="F161">
        <v>34.11</v>
      </c>
      <c r="G161" s="42">
        <f>+B161/D161-1</f>
        <v>-9.9296164472217896E-3</v>
      </c>
      <c r="H161" s="42"/>
      <c r="I161" s="25">
        <f si="55" t="shared"/>
        <v>-9.9677513925533479E-3</v>
      </c>
      <c r="J161">
        <v>2212.0500000000002</v>
      </c>
      <c r="K161">
        <v>2223.4699999999998</v>
      </c>
      <c r="L161" s="25">
        <f si="43" t="shared"/>
        <v>5.1626319477406923E-3</v>
      </c>
      <c r="M161">
        <f si="51" t="shared"/>
        <v>4</v>
      </c>
    </row>
    <row r="162" spans="1:13">
      <c r="A162" s="1">
        <v>42622</v>
      </c>
      <c r="B162">
        <v>32.799999999999997</v>
      </c>
      <c r="C162" s="25">
        <f si="52" t="shared"/>
        <v>-2.872371927746542E-2</v>
      </c>
      <c r="D162" s="31">
        <f si="53" t="shared"/>
        <v>33.795511835104591</v>
      </c>
      <c r="E162" s="31"/>
      <c r="F162">
        <v>33.185499999999998</v>
      </c>
      <c r="G162" s="42">
        <f>+B162/D162-1</f>
        <v>-2.9456924338412294E-2</v>
      </c>
      <c r="H162" s="42"/>
      <c r="I162" s="25">
        <f si="55" t="shared"/>
        <v>-1.1616519262931058E-2</v>
      </c>
      <c r="J162">
        <v>2223.4699999999998</v>
      </c>
      <c r="K162">
        <v>2202.9699999999998</v>
      </c>
      <c r="L162" s="25">
        <f si="43" t="shared"/>
        <v>-9.2198230693465444E-3</v>
      </c>
      <c r="M162">
        <f si="51" t="shared"/>
        <v>5</v>
      </c>
    </row>
    <row r="163" spans="1:13">
      <c r="A163" s="1">
        <v>42625</v>
      </c>
      <c r="B163">
        <v>32.5</v>
      </c>
      <c r="C163" s="25">
        <f si="52" t="shared"/>
        <v>-9.1463414634145312E-3</v>
      </c>
      <c r="D163" s="31">
        <f>+F162*(1+L163)</f>
        <v>32.320676804495747</v>
      </c>
      <c r="E163" s="31"/>
      <c r="G163" s="42">
        <f>+B163/D163-1</f>
        <v>5.5482500131094348E-3</v>
      </c>
      <c r="H163" s="42"/>
      <c r="I163" s="25"/>
      <c r="J163">
        <v>2202.9699999999998</v>
      </c>
      <c r="K163">
        <v>2145.56</v>
      </c>
      <c r="L163" s="25">
        <f si="43" t="shared"/>
        <v>-2.6060273176666038E-2</v>
      </c>
      <c r="M163">
        <f ref="M163" si="56" t="shared">WEEKDAY(A163,2)</f>
        <v>1</v>
      </c>
    </row>
    <row r="164" spans="1:13">
      <c r="A164" s="1">
        <v>42626</v>
      </c>
      <c r="B164">
        <v>32.24</v>
      </c>
      <c r="C164" s="25">
        <f si="52" t="shared"/>
        <v>-7.9999999999998961E-3</v>
      </c>
      <c r="D164" s="26">
        <f ref="D164:D203" si="57" t="shared">+F163*(1+L164)</f>
        <v>0</v>
      </c>
      <c r="E164" s="26"/>
      <c r="F164">
        <v>32.518900000000002</v>
      </c>
      <c r="G164" s="25" t="e">
        <f ref="G164:G173" si="58" t="shared">+B164/D164-1</f>
        <v>#DIV/0!</v>
      </c>
      <c r="H164" s="25"/>
      <c r="I164" s="25">
        <f ref="I164:I172" si="59" t="shared">+B164/F164-1</f>
        <v>-8.5765508673417701E-3</v>
      </c>
      <c r="J164">
        <f>K164+8.47</f>
        <v>2154.3399999999997</v>
      </c>
      <c r="K164">
        <v>2145.87</v>
      </c>
      <c r="L164" s="25">
        <f si="43" t="shared"/>
        <v>-3.9315985406201959E-3</v>
      </c>
      <c r="M164">
        <f ref="M164:M168" si="60" t="shared">WEEKDAY(A164,2)</f>
        <v>2</v>
      </c>
    </row>
    <row r="165" spans="1:13">
      <c r="A165" s="1">
        <v>42627</v>
      </c>
      <c r="B165">
        <v>32.36</v>
      </c>
      <c r="C165" s="25">
        <f si="52" t="shared"/>
        <v>3.7220843672456372E-3</v>
      </c>
      <c r="D165" s="26">
        <f si="57" t="shared"/>
        <v>32.49904802434444</v>
      </c>
      <c r="E165" s="26"/>
      <c r="F165">
        <v>32.537300000000002</v>
      </c>
      <c r="G165" s="25">
        <f si="58" t="shared"/>
        <v>-4.2785260737570052E-3</v>
      </c>
      <c r="H165" s="25"/>
      <c r="I165" s="25">
        <f si="59" t="shared"/>
        <v>-5.449130690008186E-3</v>
      </c>
      <c r="J165">
        <v>2145.87</v>
      </c>
      <c r="K165">
        <v>2144.56</v>
      </c>
      <c r="L165" s="25">
        <f si="43" t="shared"/>
        <v>-6.1047500547561917E-4</v>
      </c>
      <c r="M165">
        <f si="60" t="shared"/>
        <v>3</v>
      </c>
    </row>
    <row r="166" spans="1:13">
      <c r="A166" s="1">
        <v>42628</v>
      </c>
      <c r="B166">
        <v>32.590000000000003</v>
      </c>
      <c r="C166" s="25">
        <f si="52" t="shared"/>
        <v>7.1075401730533727E-3</v>
      </c>
      <c r="D166" s="26">
        <f si="57" t="shared"/>
        <v>32.537300000000002</v>
      </c>
      <c r="E166" s="26"/>
      <c r="F166">
        <v>32.802199999999999</v>
      </c>
      <c r="G166" s="25">
        <f si="58" t="shared"/>
        <v>1.6196795677576592E-3</v>
      </c>
      <c r="H166" s="25"/>
      <c r="I166" s="25">
        <f si="59" t="shared"/>
        <v>-6.4690782935289404E-3</v>
      </c>
      <c r="J166">
        <v>2144.56</v>
      </c>
      <c r="K166">
        <v>2144.56</v>
      </c>
      <c r="L166" s="25">
        <f si="43" t="shared"/>
        <v>0</v>
      </c>
      <c r="M166">
        <f si="60" t="shared"/>
        <v>4</v>
      </c>
    </row>
    <row r="167" spans="1:13">
      <c r="A167" s="1">
        <v>42629</v>
      </c>
      <c r="B167">
        <v>32.58</v>
      </c>
      <c r="C167" s="25">
        <f si="52" t="shared"/>
        <v>-3.0684258975166578E-4</v>
      </c>
      <c r="D167" s="26">
        <f si="57" t="shared"/>
        <v>32.802199999999999</v>
      </c>
      <c r="E167" s="26"/>
      <c r="F167">
        <v>32.7821</v>
      </c>
      <c r="G167" s="25">
        <f si="58" t="shared"/>
        <v>-6.7739358945436701E-3</v>
      </c>
      <c r="H167" s="25"/>
      <c r="I167" s="25">
        <f si="59" t="shared"/>
        <v>-6.1649497744196147E-3</v>
      </c>
      <c r="J167">
        <v>2144.56</v>
      </c>
      <c r="K167">
        <v>2144.56</v>
      </c>
      <c r="L167" s="25">
        <f si="43" t="shared"/>
        <v>0</v>
      </c>
      <c r="M167">
        <f si="60" t="shared"/>
        <v>5</v>
      </c>
    </row>
    <row r="168" spans="1:13">
      <c r="A168" s="1">
        <v>42632</v>
      </c>
      <c r="B168">
        <v>32.700000000000003</v>
      </c>
      <c r="C168" s="25">
        <f si="52" t="shared"/>
        <v>3.6832412523022384E-3</v>
      </c>
      <c r="D168" s="26">
        <f si="57" t="shared"/>
        <v>33.082333162903858</v>
      </c>
      <c r="E168" s="26"/>
      <c r="F168" s="27">
        <v>33.08</v>
      </c>
      <c r="G168" s="25">
        <f si="58" t="shared"/>
        <v>-1.1557019301545957E-2</v>
      </c>
      <c r="H168" s="25"/>
      <c r="I168" s="25">
        <f si="59" t="shared"/>
        <v>-1.1487303506650393E-2</v>
      </c>
      <c r="J168">
        <v>2145.56</v>
      </c>
      <c r="K168">
        <v>2165.21</v>
      </c>
      <c r="L168" s="25">
        <f si="43" t="shared"/>
        <v>9.1584481440742938E-3</v>
      </c>
      <c r="M168">
        <f si="60" t="shared"/>
        <v>1</v>
      </c>
    </row>
    <row r="169" spans="1:13">
      <c r="A169" s="1">
        <v>42633</v>
      </c>
      <c r="B169">
        <v>32.56</v>
      </c>
      <c r="C169" s="25">
        <f si="52" t="shared"/>
        <v>-4.2813455657492172E-3</v>
      </c>
      <c r="D169" s="31">
        <f si="57" t="shared"/>
        <v>32.976415405434111</v>
      </c>
      <c r="E169" s="31"/>
      <c r="F169">
        <v>32.747799999999998</v>
      </c>
      <c r="G169" s="35">
        <f si="58" t="shared"/>
        <v>-1.262767345432847E-2</v>
      </c>
      <c r="H169" s="35"/>
      <c r="I169" s="25">
        <f si="59" t="shared"/>
        <v>-5.7347363792376038E-3</v>
      </c>
      <c r="J169">
        <v>2165.21</v>
      </c>
      <c r="K169">
        <v>2158.4299999999998</v>
      </c>
      <c r="L169" s="25">
        <f si="43" t="shared"/>
        <v>-3.1313359905045246E-3</v>
      </c>
      <c r="M169">
        <f ref="M169" si="61" t="shared">WEEKDAY(A169,2)</f>
        <v>2</v>
      </c>
    </row>
    <row r="170" spans="1:13">
      <c r="A170" s="1">
        <v>42634</v>
      </c>
      <c r="B170">
        <v>32.89</v>
      </c>
      <c r="C170" s="25">
        <f si="52" t="shared"/>
        <v>1.0135135135135087E-2</v>
      </c>
      <c r="D170" s="26">
        <f si="57" t="shared"/>
        <v>32.803936571489466</v>
      </c>
      <c r="E170" s="26"/>
      <c r="G170" s="35">
        <f si="58" t="shared"/>
        <v>2.6235701414365487E-3</v>
      </c>
      <c r="H170" s="35"/>
      <c r="J170">
        <v>2158.4299999999998</v>
      </c>
      <c r="K170">
        <v>2162.13</v>
      </c>
      <c r="L170" s="25">
        <f si="43" t="shared"/>
        <v>1.7142089389048376E-3</v>
      </c>
      <c r="M170">
        <f ref="M170:M172" si="62" t="shared">WEEKDAY(A170,2)</f>
        <v>3</v>
      </c>
    </row>
    <row r="171" spans="1:13">
      <c r="A171" s="1">
        <v>42635</v>
      </c>
      <c r="B171">
        <v>32.89</v>
      </c>
      <c r="C171" s="25">
        <f si="52" t="shared"/>
        <v>0</v>
      </c>
      <c r="D171" s="26"/>
      <c r="E171" s="26"/>
      <c r="F171">
        <v>33.1357</v>
      </c>
      <c r="I171" s="25">
        <f si="59" t="shared"/>
        <v>-7.4149633175094598E-3</v>
      </c>
      <c r="J171">
        <v>2162.13</v>
      </c>
      <c r="K171">
        <v>2168.42</v>
      </c>
      <c r="L171" s="25">
        <f si="43" t="shared"/>
        <v>2.9091682738779934E-3</v>
      </c>
      <c r="M171">
        <f si="62" t="shared"/>
        <v>4</v>
      </c>
    </row>
    <row r="172" spans="1:13">
      <c r="A172" s="1">
        <v>42636</v>
      </c>
      <c r="B172">
        <v>32.56</v>
      </c>
      <c r="C172" s="25">
        <f si="52" t="shared"/>
        <v>-1.0033444816053505E-2</v>
      </c>
      <c r="D172" s="26">
        <f si="57" t="shared"/>
        <v>32.953702883666452</v>
      </c>
      <c r="E172" s="26"/>
      <c r="F172">
        <v>32.8489</v>
      </c>
      <c r="G172" s="35">
        <f si="58" t="shared"/>
        <v>-1.1947151585856797E-2</v>
      </c>
      <c r="H172" s="35"/>
      <c r="I172" s="25">
        <f si="59" t="shared"/>
        <v>-8.7948150470791298E-3</v>
      </c>
      <c r="J172">
        <v>2168.42</v>
      </c>
      <c r="K172">
        <v>2156.5100000000002</v>
      </c>
      <c r="L172" s="25">
        <f si="43" t="shared"/>
        <v>-5.4924783944069189E-3</v>
      </c>
      <c r="M172">
        <f si="62" t="shared"/>
        <v>5</v>
      </c>
    </row>
    <row r="173" spans="1:13">
      <c r="A173" s="1">
        <v>42639</v>
      </c>
      <c r="B173">
        <v>31.75</v>
      </c>
      <c r="C173" s="25">
        <f si="52" t="shared"/>
        <v>-2.4877149877149951E-2</v>
      </c>
      <c r="D173" s="26">
        <f si="57" t="shared"/>
        <v>32.336937834742244</v>
      </c>
      <c r="E173" s="26"/>
      <c r="F173">
        <v>32.083300000000001</v>
      </c>
      <c r="G173" s="42">
        <f si="58" t="shared"/>
        <v>-1.8150693109588389E-2</v>
      </c>
      <c r="H173" s="42"/>
      <c r="I173" s="25">
        <f>+B173/F173-1</f>
        <v>-1.0388582221903642E-2</v>
      </c>
      <c r="J173">
        <v>2156.5100000000002</v>
      </c>
      <c r="K173">
        <v>2122.9</v>
      </c>
      <c r="L173" s="25">
        <f si="43" t="shared"/>
        <v>-1.558536709776448E-2</v>
      </c>
      <c r="M173">
        <f ref="M173:M175" si="63" t="shared">WEEKDAY(A173,2)</f>
        <v>1</v>
      </c>
    </row>
    <row r="174" spans="1:13">
      <c r="A174" s="1">
        <v>42640</v>
      </c>
      <c r="B174">
        <v>32.1</v>
      </c>
      <c r="C174" s="25">
        <f si="52" t="shared"/>
        <v>1.1023622047244164E-2</v>
      </c>
      <c r="D174" s="26">
        <f si="57" t="shared"/>
        <v>32.3538219605257</v>
      </c>
      <c r="E174" s="26"/>
      <c r="G174" s="42">
        <f>+B174/D174-1</f>
        <v>-7.8451924732534373E-3</v>
      </c>
      <c r="H174" s="42"/>
      <c r="I174" s="25"/>
      <c r="J174">
        <v>2122.9</v>
      </c>
      <c r="K174">
        <v>2140.8000000000002</v>
      </c>
      <c r="L174" s="25">
        <f si="43" t="shared"/>
        <v>8.4318620754628704E-3</v>
      </c>
      <c r="M174">
        <f si="63" t="shared"/>
        <v>2</v>
      </c>
    </row>
    <row r="175" spans="1:13">
      <c r="A175" s="1">
        <v>42641</v>
      </c>
      <c r="B175">
        <v>32.24</v>
      </c>
      <c r="C175" s="25">
        <f si="52" t="shared"/>
        <v>4.3613707165108817E-3</v>
      </c>
      <c r="D175" s="26"/>
      <c r="E175" s="26"/>
      <c r="F175">
        <v>32.363599999999998</v>
      </c>
      <c r="G175" s="42"/>
      <c r="H175" s="42"/>
      <c r="I175" s="25">
        <f ref="I175:I204" si="64" t="shared">+B175/F175-1</f>
        <v>-3.8191054147250769E-3</v>
      </c>
      <c r="J175">
        <v>2140.8000000000002</v>
      </c>
      <c r="K175">
        <v>2139.63</v>
      </c>
      <c r="L175" s="25">
        <f si="43" t="shared"/>
        <v>-5.4652466367721697E-4</v>
      </c>
      <c r="M175">
        <f si="63" t="shared"/>
        <v>3</v>
      </c>
    </row>
    <row r="176" spans="1:13">
      <c r="A176" s="1">
        <v>42642</v>
      </c>
      <c r="B176">
        <v>32.299999999999997</v>
      </c>
      <c r="C176" s="25">
        <f ref="C176:C233" si="65" t="shared">B176/B175-1</f>
        <v>1.8610421836227076E-3</v>
      </c>
      <c r="D176" s="26">
        <f si="57" t="shared"/>
        <v>32.462673942691019</v>
      </c>
      <c r="E176" s="26"/>
      <c r="F176">
        <v>32.423900000000003</v>
      </c>
      <c r="G176" s="42">
        <f>+B176/D176-1</f>
        <v>-5.0111073098354497E-3</v>
      </c>
      <c r="H176" s="42"/>
      <c r="I176" s="25">
        <f si="64" t="shared"/>
        <v>-3.8212553085842371E-3</v>
      </c>
      <c r="J176">
        <v>2139.63</v>
      </c>
      <c r="K176">
        <v>2146.1799999999998</v>
      </c>
      <c r="L176" s="25">
        <f ref="L176:L184" si="66" t="shared">+K176/J176-1</f>
        <v>3.0612769497528891E-3</v>
      </c>
      <c r="M176">
        <f ref="M176:M181" si="67" t="shared">WEEKDAY(A176,2)</f>
        <v>4</v>
      </c>
    </row>
    <row r="177" spans="1:13">
      <c r="A177" s="1">
        <v>42643</v>
      </c>
      <c r="B177">
        <v>32.58</v>
      </c>
      <c r="C177" s="25">
        <f si="65" t="shared"/>
        <v>8.6687306501549433E-3</v>
      </c>
      <c r="D177" s="26">
        <f si="57" t="shared"/>
        <v>32.480100741783083</v>
      </c>
      <c r="E177" s="26"/>
      <c r="F177">
        <v>32.7654</v>
      </c>
      <c r="G177" s="42">
        <f>+B177/D177-1</f>
        <v>3.0757065383237858E-3</v>
      </c>
      <c r="H177" s="42"/>
      <c r="I177" s="25">
        <f si="64" t="shared"/>
        <v>-5.6584079547328248E-3</v>
      </c>
      <c r="J177">
        <v>2146.1799999999998</v>
      </c>
      <c r="K177">
        <v>2149.9</v>
      </c>
      <c r="L177" s="25">
        <f si="66" t="shared"/>
        <v>1.7333122105323007E-3</v>
      </c>
      <c r="M177">
        <f si="67" t="shared"/>
        <v>5</v>
      </c>
    </row>
    <row r="178" spans="1:13">
      <c r="A178" s="1">
        <v>42646</v>
      </c>
      <c r="B178">
        <v>32.44</v>
      </c>
      <c r="C178" s="25">
        <f si="65" t="shared"/>
        <v>-4.2971147943523524E-3</v>
      </c>
      <c r="D178" s="26">
        <f si="57" t="shared"/>
        <v>32.7654</v>
      </c>
      <c r="E178" s="26"/>
      <c r="F178">
        <v>32.697499999999998</v>
      </c>
      <c r="G178" s="42">
        <f ref="G178:G203" si="68" t="shared">+B178/D178-1</f>
        <v>-9.9312079205503556E-3</v>
      </c>
      <c r="H178" s="42"/>
      <c r="I178" s="25">
        <f si="64" t="shared"/>
        <v>-7.8752198180288557E-3</v>
      </c>
      <c r="J178">
        <v>2149.9</v>
      </c>
      <c r="K178">
        <v>2149.9</v>
      </c>
      <c r="L178" s="25">
        <f si="66" t="shared"/>
        <v>0</v>
      </c>
      <c r="M178">
        <f si="67" t="shared"/>
        <v>1</v>
      </c>
    </row>
    <row r="179" spans="1:13">
      <c r="A179" s="1">
        <v>42647</v>
      </c>
      <c r="B179">
        <v>32.4</v>
      </c>
      <c r="C179" s="25">
        <f si="65" t="shared"/>
        <v>-1.2330456226880004E-3</v>
      </c>
      <c r="D179" s="26">
        <f si="57" t="shared"/>
        <v>32.697499999999998</v>
      </c>
      <c r="E179" s="26"/>
      <c r="F179">
        <v>32.561900000000001</v>
      </c>
      <c r="G179" s="42">
        <f si="68" t="shared"/>
        <v>-9.0985549353925776E-3</v>
      </c>
      <c r="H179" s="42"/>
      <c r="I179" s="25">
        <f si="64" t="shared"/>
        <v>-4.9720685832216338E-3</v>
      </c>
      <c r="J179">
        <v>2149.9</v>
      </c>
      <c r="K179">
        <v>2149.9</v>
      </c>
      <c r="L179" s="25">
        <f si="66" t="shared"/>
        <v>0</v>
      </c>
      <c r="M179">
        <f si="67" t="shared"/>
        <v>2</v>
      </c>
    </row>
    <row r="180" spans="1:13">
      <c r="A180" s="1">
        <v>42648</v>
      </c>
      <c r="B180">
        <v>32.53</v>
      </c>
      <c r="C180" s="25">
        <f si="65" t="shared"/>
        <v>4.0123456790124301E-3</v>
      </c>
      <c r="D180" s="26">
        <f si="57" t="shared"/>
        <v>32.561900000000001</v>
      </c>
      <c r="E180" s="26"/>
      <c r="F180">
        <v>32.549300000000002</v>
      </c>
      <c r="G180" s="42">
        <f si="68" t="shared"/>
        <v>-9.7967256210484965E-4</v>
      </c>
      <c r="H180" s="42"/>
      <c r="I180" s="25">
        <f si="64" t="shared"/>
        <v>-5.9294669931464483E-4</v>
      </c>
      <c r="J180">
        <v>2149.9</v>
      </c>
      <c r="K180">
        <v>2149.9</v>
      </c>
      <c r="L180" s="25">
        <f si="66" t="shared"/>
        <v>0</v>
      </c>
      <c r="M180">
        <f si="67" t="shared"/>
        <v>3</v>
      </c>
    </row>
    <row r="181" spans="1:13">
      <c r="A181" s="1">
        <v>42649</v>
      </c>
      <c r="B181">
        <v>32.619999999999997</v>
      </c>
      <c r="C181" s="25">
        <f si="65" t="shared"/>
        <v>2.7666769136180935E-3</v>
      </c>
      <c r="D181" s="26">
        <f si="57" t="shared"/>
        <v>32.549300000000002</v>
      </c>
      <c r="E181" s="26"/>
      <c r="F181">
        <v>32.519599999999997</v>
      </c>
      <c r="G181" s="42">
        <f si="68" t="shared"/>
        <v>2.1720897223593827E-3</v>
      </c>
      <c r="H181" s="42"/>
      <c r="I181" s="25">
        <f si="64" t="shared"/>
        <v>3.0873688483252781E-3</v>
      </c>
      <c r="J181">
        <v>2149.9</v>
      </c>
      <c r="K181">
        <v>2149.9</v>
      </c>
      <c r="L181" s="25">
        <f si="66" t="shared"/>
        <v>0</v>
      </c>
      <c r="M181">
        <f si="67" t="shared"/>
        <v>4</v>
      </c>
    </row>
    <row r="182" spans="1:13">
      <c r="A182" s="1">
        <v>42650</v>
      </c>
      <c r="B182">
        <v>32.619999999999997</v>
      </c>
      <c r="C182" s="25">
        <f si="65" t="shared"/>
        <v>0</v>
      </c>
      <c r="D182" s="26">
        <f si="57" t="shared"/>
        <v>32.519599999999997</v>
      </c>
      <c r="E182" s="26"/>
      <c r="F182">
        <v>32.528199999999998</v>
      </c>
      <c r="G182" s="42">
        <f si="68" t="shared"/>
        <v>3.0873688483252781E-3</v>
      </c>
      <c r="H182" s="42"/>
      <c r="I182" s="25">
        <f si="64" t="shared"/>
        <v>2.8221666123549038E-3</v>
      </c>
      <c r="J182">
        <v>2149.9</v>
      </c>
      <c r="K182">
        <v>2149.9</v>
      </c>
      <c r="L182" s="25">
        <f si="66" t="shared"/>
        <v>0</v>
      </c>
      <c r="M182">
        <f ref="M182:M184" si="69" t="shared">WEEKDAY(A182,2)</f>
        <v>5</v>
      </c>
    </row>
    <row r="183" spans="1:13">
      <c r="A183" s="1">
        <v>42653</v>
      </c>
      <c r="B183">
        <v>33.020000000000003</v>
      </c>
      <c r="C183" s="25">
        <f si="65" t="shared"/>
        <v>1.226241569589237E-2</v>
      </c>
      <c r="D183" s="26">
        <f si="57" t="shared"/>
        <v>33.41436990278617</v>
      </c>
      <c r="E183" s="26"/>
      <c r="F183" s="31">
        <v>33.409999999999997</v>
      </c>
      <c r="G183" s="42">
        <f si="68" t="shared"/>
        <v>-1.1802404292929225E-2</v>
      </c>
      <c r="H183" s="42"/>
      <c r="I183" s="35">
        <f si="64" t="shared"/>
        <v>-1.167315175097261E-2</v>
      </c>
      <c r="J183">
        <v>2149.9</v>
      </c>
      <c r="K183">
        <v>2208.4699999999998</v>
      </c>
      <c r="L183" s="25">
        <f si="66" t="shared"/>
        <v>2.7243127587329496E-2</v>
      </c>
      <c r="M183">
        <f si="69" t="shared"/>
        <v>1</v>
      </c>
    </row>
    <row r="184" spans="1:13">
      <c r="A184" s="1">
        <v>42654</v>
      </c>
      <c r="B184">
        <v>32.840000000000003</v>
      </c>
      <c r="C184" s="25">
        <f si="65" t="shared"/>
        <v>-5.4512416717140688E-3</v>
      </c>
      <c r="D184" s="26">
        <f>+F183*(1+L184)</f>
        <v>33.446156207691303</v>
      </c>
      <c r="E184" s="26"/>
      <c r="F184">
        <v>33.012999999999998</v>
      </c>
      <c r="G184" s="42">
        <f si="68" t="shared"/>
        <v>-1.8123344396505203E-2</v>
      </c>
      <c r="H184" s="42"/>
      <c r="I184" s="25">
        <f si="64" t="shared"/>
        <v>-5.2403598582374533E-3</v>
      </c>
      <c r="J184">
        <v>2208.4699999999998</v>
      </c>
      <c r="K184">
        <v>2210.86</v>
      </c>
      <c r="L184" s="25">
        <f si="66" t="shared"/>
        <v>1.0821971772314587E-3</v>
      </c>
      <c r="M184">
        <f si="69" t="shared"/>
        <v>2</v>
      </c>
    </row>
    <row r="185" spans="1:13">
      <c r="A185" s="1">
        <v>42655</v>
      </c>
      <c r="B185">
        <v>32.97</v>
      </c>
      <c r="C185" s="25">
        <f si="65" t="shared"/>
        <v>3.9585870889158326E-3</v>
      </c>
      <c r="D185" s="26">
        <f si="57" t="shared"/>
        <v>32.995529327953825</v>
      </c>
      <c r="E185" s="26"/>
      <c r="F185">
        <v>33.238799999999998</v>
      </c>
      <c r="G185" s="42">
        <f si="68" t="shared"/>
        <v>-7.7372081835935802E-4</v>
      </c>
      <c r="H185" s="42"/>
      <c r="I185" s="25">
        <f si="64" t="shared"/>
        <v>-8.0869345463734366E-3</v>
      </c>
      <c r="J185">
        <v>2210.86</v>
      </c>
      <c r="K185">
        <v>2209.69</v>
      </c>
      <c r="L185" s="25">
        <f ref="L185:L206" si="70" t="shared">+K185/J185-1</f>
        <v>-5.2920582940574334E-4</v>
      </c>
      <c r="M185">
        <f ref="M185:M186" si="71" t="shared">WEEKDAY(A185,2)</f>
        <v>3</v>
      </c>
    </row>
    <row r="186" spans="1:13">
      <c r="A186" s="1">
        <v>42656</v>
      </c>
      <c r="B186">
        <v>32.979999999999997</v>
      </c>
      <c r="C186" s="25">
        <f si="65" t="shared"/>
        <v>3.0330603578998527E-4</v>
      </c>
      <c r="D186" s="26">
        <f si="57" t="shared"/>
        <v>33.221952634079891</v>
      </c>
      <c r="E186" s="26"/>
      <c r="F186">
        <v>33.239400000000003</v>
      </c>
      <c r="G186" s="42">
        <f si="68" t="shared"/>
        <v>-7.2829143050336942E-3</v>
      </c>
      <c r="H186" s="42"/>
      <c r="I186" s="25">
        <f si="64" t="shared"/>
        <v>-7.8039916484655691E-3</v>
      </c>
      <c r="J186">
        <v>2209.69</v>
      </c>
      <c r="K186">
        <v>2208.5700000000002</v>
      </c>
      <c r="L186" s="25">
        <f si="70" t="shared"/>
        <v>-5.0685842810527237E-4</v>
      </c>
      <c r="M186">
        <f si="71" t="shared"/>
        <v>4</v>
      </c>
    </row>
    <row r="187" spans="1:13">
      <c r="A187" s="1">
        <v>42657</v>
      </c>
      <c r="B187">
        <v>32.86</v>
      </c>
      <c r="C187" s="25">
        <f si="65" t="shared"/>
        <v>-3.6385688295935692E-3</v>
      </c>
      <c r="D187" s="26">
        <f si="57" t="shared"/>
        <v>33.023580263247261</v>
      </c>
      <c r="E187" s="26"/>
      <c r="F187">
        <v>33.028799999999997</v>
      </c>
      <c r="G187" s="42">
        <f si="68" t="shared"/>
        <v>-4.9534381779104963E-3</v>
      </c>
      <c r="H187" s="42"/>
      <c r="I187" s="25">
        <f si="64" t="shared"/>
        <v>-5.1106912754927958E-3</v>
      </c>
      <c r="J187">
        <v>2208.5700000000002</v>
      </c>
      <c r="K187">
        <v>2194.23</v>
      </c>
      <c r="L187" s="25">
        <f si="70" t="shared"/>
        <v>-6.492889063964502E-3</v>
      </c>
      <c r="M187">
        <f ref="M187" si="72" t="shared">WEEKDAY(A187,2)</f>
        <v>5</v>
      </c>
    </row>
    <row r="188" spans="1:13">
      <c r="A188" s="1">
        <v>42660</v>
      </c>
      <c r="B188">
        <v>32.32</v>
      </c>
      <c r="C188" s="25">
        <f si="65" t="shared"/>
        <v>-1.6433353621424174E-2</v>
      </c>
      <c r="D188" s="26">
        <f si="57" t="shared"/>
        <v>32.631863737165197</v>
      </c>
      <c r="E188" s="26"/>
      <c r="F188">
        <v>32.578499999999998</v>
      </c>
      <c r="G188" s="42">
        <f si="68" t="shared"/>
        <v>-9.5570311177172185E-3</v>
      </c>
      <c r="H188" s="42"/>
      <c r="I188" s="25">
        <f si="64" t="shared"/>
        <v>-7.9346808477983588E-3</v>
      </c>
      <c r="J188">
        <v>2194.23</v>
      </c>
      <c r="K188">
        <v>2167.86</v>
      </c>
      <c r="L188" s="25">
        <f si="70" t="shared"/>
        <v>-1.2017883266567275E-2</v>
      </c>
      <c r="M188">
        <f ref="M188" si="73" t="shared">WEEKDAY(A188,2)</f>
        <v>1</v>
      </c>
    </row>
    <row r="189" spans="1:13">
      <c r="A189" s="1">
        <v>42661</v>
      </c>
      <c r="B189">
        <v>32.94</v>
      </c>
      <c r="C189" s="25">
        <f si="65" t="shared"/>
        <v>1.9183168316831534E-2</v>
      </c>
      <c r="D189" s="26">
        <f si="57" t="shared"/>
        <v>33.033546442113412</v>
      </c>
      <c r="E189" s="26"/>
      <c r="F189">
        <v>33.111899999999999</v>
      </c>
      <c r="G189" s="42">
        <f si="68" t="shared"/>
        <v>-2.8318619158055336E-3</v>
      </c>
      <c r="H189" s="42"/>
      <c r="I189" s="25">
        <f si="64" t="shared"/>
        <v>-5.1914870484629505E-3</v>
      </c>
      <c r="J189">
        <v>2167.86</v>
      </c>
      <c r="K189">
        <v>2198.14</v>
      </c>
      <c r="L189" s="25">
        <f si="70" t="shared"/>
        <v>1.3967691640603963E-2</v>
      </c>
      <c r="M189">
        <f ref="M189" si="74" t="shared">WEEKDAY(A189,2)</f>
        <v>2</v>
      </c>
    </row>
    <row r="190" spans="1:13">
      <c r="A190" s="1">
        <v>42662</v>
      </c>
      <c r="B190">
        <v>32.94</v>
      </c>
      <c r="C190" s="25">
        <f si="65" t="shared"/>
        <v>0</v>
      </c>
      <c r="D190" s="26">
        <f si="57" t="shared"/>
        <v>32.912608582255906</v>
      </c>
      <c r="E190" s="26"/>
      <c r="F190">
        <v>32.986499999999999</v>
      </c>
      <c r="G190" s="42">
        <f si="68" t="shared"/>
        <v>8.3224693890904256E-4</v>
      </c>
      <c r="H190" s="42"/>
      <c r="I190" s="25">
        <f si="64" t="shared"/>
        <v>-1.4096675912873557E-3</v>
      </c>
      <c r="J190">
        <v>2198.14</v>
      </c>
      <c r="K190">
        <v>2184.91</v>
      </c>
      <c r="L190" s="25">
        <f si="70" t="shared"/>
        <v>-6.0187249219795236E-3</v>
      </c>
      <c r="M190">
        <f ref="M190:M191" si="75" t="shared">WEEKDAY(A190,2)</f>
        <v>3</v>
      </c>
    </row>
    <row r="191" spans="1:13">
      <c r="A191" s="1">
        <v>42663</v>
      </c>
      <c r="B191">
        <v>32.840000000000003</v>
      </c>
      <c r="C191" s="25">
        <f si="65" t="shared"/>
        <v>-3.0358227079536615E-3</v>
      </c>
      <c r="D191" s="26">
        <f si="57" t="shared"/>
        <v>33.112563441972448</v>
      </c>
      <c r="E191" s="26"/>
      <c r="F191">
        <v>33.046900000000001</v>
      </c>
      <c r="G191" s="42">
        <f si="68" t="shared"/>
        <v>-8.2314207551491547E-3</v>
      </c>
      <c r="H191" s="42"/>
      <c r="I191" s="25">
        <f si="64" t="shared"/>
        <v>-6.2607990462039131E-3</v>
      </c>
      <c r="J191">
        <v>2184.91</v>
      </c>
      <c r="K191">
        <v>2193.2600000000002</v>
      </c>
      <c r="L191" s="25">
        <f si="70" t="shared"/>
        <v>3.8216677117137721E-3</v>
      </c>
      <c r="M191">
        <f si="75" t="shared"/>
        <v>4</v>
      </c>
    </row>
    <row r="192" spans="1:13">
      <c r="A192" s="1">
        <v>42664</v>
      </c>
      <c r="B192">
        <v>32.630000000000003</v>
      </c>
      <c r="C192" s="25">
        <f si="65" t="shared"/>
        <v>-6.3946406820950541E-3</v>
      </c>
      <c r="D192" s="26">
        <f si="57" t="shared"/>
        <v>32.862172701822857</v>
      </c>
      <c r="E192" s="26"/>
      <c r="F192">
        <v>32.79</v>
      </c>
      <c r="G192" s="42">
        <f si="68" t="shared"/>
        <v>-7.065044174939028E-3</v>
      </c>
      <c r="H192" s="42"/>
      <c r="I192" s="25">
        <f si="64" t="shared"/>
        <v>-4.8795364440377131E-3</v>
      </c>
      <c r="J192">
        <v>2193.2600000000002</v>
      </c>
      <c r="K192">
        <v>2181</v>
      </c>
      <c r="L192" s="25">
        <f si="70" t="shared"/>
        <v>-5.589852548261609E-3</v>
      </c>
      <c r="M192">
        <f ref="M192" si="76" t="shared">WEEKDAY(A192,2)</f>
        <v>5</v>
      </c>
    </row>
    <row r="193" spans="1:13">
      <c r="A193" s="1">
        <v>42667</v>
      </c>
      <c r="B193">
        <v>32.880000000000003</v>
      </c>
      <c r="C193" s="25">
        <f si="65" t="shared"/>
        <v>7.6616610481152758E-3</v>
      </c>
      <c r="D193" s="26">
        <f si="57" t="shared"/>
        <v>33.087680880330126</v>
      </c>
      <c r="E193" s="26"/>
      <c r="F193">
        <v>33.040700000000001</v>
      </c>
      <c r="G193" s="42">
        <f si="68" t="shared"/>
        <v>-6.2766828863362045E-3</v>
      </c>
      <c r="H193" s="42"/>
      <c r="I193" s="25">
        <f si="64" t="shared"/>
        <v>-4.8636984083266777E-3</v>
      </c>
      <c r="J193">
        <v>2181</v>
      </c>
      <c r="K193">
        <v>2200.8000000000002</v>
      </c>
      <c r="L193" s="25">
        <f si="70" t="shared"/>
        <v>9.0784044016507526E-3</v>
      </c>
      <c r="M193">
        <f ref="M193" si="77" t="shared">WEEKDAY(A193,2)</f>
        <v>1</v>
      </c>
    </row>
    <row r="194" spans="1:13">
      <c r="A194" s="1">
        <v>42668</v>
      </c>
      <c r="B194">
        <v>32.81</v>
      </c>
      <c r="C194" s="25">
        <f si="65" t="shared"/>
        <v>-2.1289537712895212E-3</v>
      </c>
      <c r="D194" s="26">
        <f si="57" t="shared"/>
        <v>33.031842305979644</v>
      </c>
      <c r="E194" s="26"/>
      <c r="F194">
        <v>32.976799999999997</v>
      </c>
      <c r="G194" s="42">
        <f si="68" t="shared"/>
        <v>-6.7160137156346833E-3</v>
      </c>
      <c r="H194" s="42"/>
      <c r="I194" s="25">
        <f si="64" t="shared"/>
        <v>-5.0581014531426716E-3</v>
      </c>
      <c r="J194">
        <v>2200.8000000000002</v>
      </c>
      <c r="K194">
        <v>2200.21</v>
      </c>
      <c r="L194" s="25">
        <f si="70" t="shared"/>
        <v>-2.6808433296987566E-4</v>
      </c>
      <c r="M194">
        <f ref="M194" si="78" t="shared">WEEKDAY(A194,2)</f>
        <v>2</v>
      </c>
    </row>
    <row r="195" spans="1:13">
      <c r="A195" s="1">
        <v>42669</v>
      </c>
      <c r="B195">
        <v>32.630000000000003</v>
      </c>
      <c r="C195" s="25">
        <f si="65" t="shared"/>
        <v>-5.4861322767448817E-3</v>
      </c>
      <c r="D195" s="26">
        <f si="57" t="shared"/>
        <v>32.741188264756538</v>
      </c>
      <c r="E195" s="26"/>
      <c r="F195">
        <v>32.909199999999998</v>
      </c>
      <c r="G195" s="42">
        <f si="68" t="shared"/>
        <v>-3.3959752424813638E-3</v>
      </c>
      <c r="H195" s="42"/>
      <c r="I195" s="25">
        <f si="64" t="shared"/>
        <v>-8.4839497769619854E-3</v>
      </c>
      <c r="J195">
        <v>2200.21</v>
      </c>
      <c r="K195">
        <v>2184.4899999999998</v>
      </c>
      <c r="L195" s="25">
        <f si="70" t="shared"/>
        <v>-7.1447725444390153E-3</v>
      </c>
      <c r="M195">
        <f ref="M195" si="79" t="shared">WEEKDAY(A195,2)</f>
        <v>3</v>
      </c>
    </row>
    <row r="196" spans="1:13">
      <c r="A196" s="1">
        <v>42670</v>
      </c>
      <c r="B196">
        <v>32.54</v>
      </c>
      <c r="C196" s="25">
        <f si="65" t="shared"/>
        <v>-2.7581979773215748E-3</v>
      </c>
      <c r="D196" s="26">
        <f si="57" t="shared"/>
        <v>32.878919480519485</v>
      </c>
      <c r="E196" s="26"/>
      <c r="F196">
        <v>32.7639</v>
      </c>
      <c r="G196" s="42">
        <f si="68" t="shared"/>
        <v>-1.030810883916955E-2</v>
      </c>
      <c r="H196" s="42"/>
      <c r="I196" s="25">
        <f si="64" t="shared"/>
        <v>-6.8337407939836892E-3</v>
      </c>
      <c r="J196">
        <v>2184.4899999999998</v>
      </c>
      <c r="K196">
        <v>2182.48</v>
      </c>
      <c r="L196" s="25">
        <f si="70" t="shared"/>
        <v>-9.2012323242485206E-4</v>
      </c>
      <c r="M196">
        <f ref="M196:M203" si="80" t="shared">WEEKDAY(A196,2)</f>
        <v>4</v>
      </c>
    </row>
    <row r="197" spans="1:13">
      <c r="A197" s="1">
        <v>42671</v>
      </c>
      <c r="B197">
        <v>32.369999999999997</v>
      </c>
      <c r="C197" s="25">
        <f si="65" t="shared"/>
        <v>-5.2243392747388651E-3</v>
      </c>
      <c r="D197" s="26">
        <f si="57" t="shared"/>
        <v>32.507941413896113</v>
      </c>
      <c r="E197" s="26"/>
      <c r="F197">
        <v>32.552599999999998</v>
      </c>
      <c r="G197" s="42">
        <f si="68" t="shared"/>
        <v>-4.2433143378666216E-3</v>
      </c>
      <c r="H197" s="42"/>
      <c r="I197" s="25">
        <f si="64" t="shared"/>
        <v>-5.6093829678736107E-3</v>
      </c>
      <c r="J197">
        <v>2182.48</v>
      </c>
      <c r="K197">
        <v>2165.4299999999998</v>
      </c>
      <c r="L197" s="25">
        <f si="70" t="shared"/>
        <v>-7.8122136285327937E-3</v>
      </c>
      <c r="M197">
        <f si="80" t="shared"/>
        <v>5</v>
      </c>
    </row>
    <row r="198" spans="1:13">
      <c r="A198" s="1">
        <v>42674</v>
      </c>
      <c r="B198">
        <v>32.18</v>
      </c>
      <c r="C198" s="25">
        <f si="65" t="shared"/>
        <v>-5.8696323756564084E-3</v>
      </c>
      <c r="D198" s="26">
        <f si="57" t="shared"/>
        <v>32.467363699588539</v>
      </c>
      <c r="E198" s="26"/>
      <c r="F198">
        <v>32.471499999999999</v>
      </c>
      <c r="G198" s="42">
        <f si="68" t="shared"/>
        <v>-8.8508479545008623E-3</v>
      </c>
      <c r="H198" s="42"/>
      <c r="I198" s="25">
        <f si="64" t="shared"/>
        <v>-8.9771029980135753E-3</v>
      </c>
      <c r="J198">
        <v>2165.4299999999998</v>
      </c>
      <c r="K198">
        <v>2159.7600000000002</v>
      </c>
      <c r="L198" s="25">
        <f si="70" t="shared"/>
        <v>-2.6184175891160733E-3</v>
      </c>
      <c r="M198">
        <f si="80" t="shared"/>
        <v>1</v>
      </c>
    </row>
    <row r="199" spans="1:13">
      <c r="A199" s="1">
        <f>A198+1</f>
        <v>42675</v>
      </c>
      <c r="B199">
        <v>32.369999999999997</v>
      </c>
      <c r="C199" s="25">
        <f si="65" t="shared"/>
        <v>5.9042883778743782E-3</v>
      </c>
      <c r="D199" s="26">
        <f si="57" t="shared"/>
        <v>32.722430351057518</v>
      </c>
      <c r="E199" s="26"/>
      <c r="F199" s="43">
        <v>32.72</v>
      </c>
      <c r="G199" s="42">
        <f si="68" t="shared"/>
        <v>-1.0770298760713226E-2</v>
      </c>
      <c r="H199" s="42"/>
      <c r="I199" s="44">
        <f si="64" t="shared"/>
        <v>-1.0696821515892463E-2</v>
      </c>
      <c r="J199">
        <v>2159.7600000000002</v>
      </c>
      <c r="K199">
        <v>2176.4499999999998</v>
      </c>
      <c r="L199" s="25">
        <f si="70" t="shared"/>
        <v>7.7277104863502366E-3</v>
      </c>
      <c r="M199">
        <f si="80" t="shared"/>
        <v>2</v>
      </c>
    </row>
    <row r="200" spans="1:13">
      <c r="A200" s="1">
        <f ref="A200:A202" si="81" t="shared">A199+1</f>
        <v>42676</v>
      </c>
      <c r="B200">
        <v>32.14</v>
      </c>
      <c r="C200" s="25">
        <f si="65" t="shared"/>
        <v>-7.1053444547419797E-3</v>
      </c>
      <c r="D200" s="26">
        <f si="57" t="shared"/>
        <v>32.268238645500702</v>
      </c>
      <c r="E200" s="26"/>
      <c r="F200">
        <v>32.412599999999998</v>
      </c>
      <c r="G200" s="42">
        <f si="68" t="shared"/>
        <v>-3.9741445732298653E-3</v>
      </c>
      <c r="H200" s="42"/>
      <c r="I200" s="25">
        <f si="64" t="shared"/>
        <v>-8.410309570969221E-3</v>
      </c>
      <c r="J200">
        <v>2176.4499999999998</v>
      </c>
      <c r="K200">
        <v>2146.4</v>
      </c>
      <c r="L200" s="25">
        <f si="70" t="shared"/>
        <v>-1.380688736244795E-2</v>
      </c>
      <c r="M200">
        <f si="80" t="shared"/>
        <v>3</v>
      </c>
    </row>
    <row r="201" spans="1:13">
      <c r="A201" s="1">
        <f si="81" t="shared"/>
        <v>42677</v>
      </c>
      <c r="B201">
        <v>32.200000000000003</v>
      </c>
      <c r="C201" s="25">
        <f si="65" t="shared"/>
        <v>1.8668326073429942E-3</v>
      </c>
      <c r="D201" s="26">
        <f si="57" t="shared"/>
        <v>32.514984191203865</v>
      </c>
      <c r="E201" s="26"/>
      <c r="F201">
        <v>32.604799999999997</v>
      </c>
      <c r="G201" s="42">
        <f si="68" t="shared"/>
        <v>-9.6873548931041276E-3</v>
      </c>
      <c r="H201" s="42"/>
      <c r="I201" s="25">
        <f si="64" t="shared"/>
        <v>-1.2415349887132998E-2</v>
      </c>
      <c r="J201">
        <v>2146.4</v>
      </c>
      <c r="K201">
        <v>2153.1799999999998</v>
      </c>
      <c r="L201" s="25">
        <f si="70" t="shared"/>
        <v>3.1587774878865105E-3</v>
      </c>
      <c r="M201">
        <f si="80" t="shared"/>
        <v>4</v>
      </c>
    </row>
    <row r="202" spans="1:13">
      <c r="A202" s="1">
        <f si="81" t="shared"/>
        <v>42678</v>
      </c>
      <c r="B202">
        <v>32.19</v>
      </c>
      <c r="C202" s="25">
        <f si="65" t="shared"/>
        <v>-3.1055900621135279E-4</v>
      </c>
      <c r="D202" s="26">
        <f si="57" t="shared"/>
        <v>32.484416121271792</v>
      </c>
      <c r="E202" s="26"/>
      <c r="F202">
        <v>32.424900000000001</v>
      </c>
      <c r="G202" s="42">
        <f si="68" t="shared"/>
        <v>-9.0633034675048352E-3</v>
      </c>
      <c r="H202" s="42"/>
      <c r="I202" s="25">
        <f si="64" t="shared"/>
        <v>-7.2444325194527259E-3</v>
      </c>
      <c r="J202">
        <v>2153.1799999999998</v>
      </c>
      <c r="K202">
        <v>2145.23</v>
      </c>
      <c r="L202" s="25">
        <f si="70" t="shared"/>
        <v>-3.6922133774230925E-3</v>
      </c>
      <c r="M202">
        <f si="80" t="shared"/>
        <v>5</v>
      </c>
    </row>
    <row r="203" spans="1:13">
      <c r="A203" s="1">
        <v>42681</v>
      </c>
      <c r="B203">
        <v>32.03</v>
      </c>
      <c r="C203" s="25">
        <f si="65" t="shared"/>
        <v>-4.9704877291083527E-3</v>
      </c>
      <c r="D203" s="26">
        <f si="57" t="shared"/>
        <v>32.199234799998138</v>
      </c>
      <c r="E203" s="26"/>
      <c r="F203">
        <v>32.325200000000002</v>
      </c>
      <c r="G203" s="42">
        <f si="68" t="shared"/>
        <v>-5.2558640305994109E-3</v>
      </c>
      <c r="H203" s="42"/>
      <c r="I203" s="25">
        <f si="64" t="shared"/>
        <v>-9.1321940776855071E-3</v>
      </c>
      <c r="J203">
        <v>2145.23</v>
      </c>
      <c r="K203">
        <v>2130.3000000000002</v>
      </c>
      <c r="L203" s="25">
        <f si="70" t="shared"/>
        <v>-6.959626706693367E-3</v>
      </c>
      <c r="M203">
        <f si="80" t="shared"/>
        <v>1</v>
      </c>
    </row>
    <row r="204" spans="1:13">
      <c r="A204" s="1">
        <v>42682</v>
      </c>
      <c r="B204">
        <v>32.33</v>
      </c>
      <c r="C204" s="25">
        <f si="65" t="shared"/>
        <v>9.3662191695285113E-3</v>
      </c>
      <c r="D204" s="26">
        <f>+F203*(1+L204)</f>
        <v>32.628680260996106</v>
      </c>
      <c r="E204" s="26"/>
      <c r="F204">
        <v>32.511200000000002</v>
      </c>
      <c r="G204" s="42">
        <f>+B204/D204-1</f>
        <v>-9.1539179215025523E-3</v>
      </c>
      <c r="H204" s="42"/>
      <c r="I204" s="25">
        <f si="64" t="shared"/>
        <v>-5.5734639139743969E-3</v>
      </c>
      <c r="J204">
        <v>2130.3000000000002</v>
      </c>
      <c r="K204">
        <v>2150.3000000000002</v>
      </c>
      <c r="L204" s="25">
        <f si="70" t="shared"/>
        <v>9.3883490588180241E-3</v>
      </c>
      <c r="M204">
        <f ref="M204:M206" si="82" t="shared">WEEKDAY(A204,2)</f>
        <v>2</v>
      </c>
    </row>
    <row r="205" spans="1:13">
      <c r="A205" s="1">
        <v>42683</v>
      </c>
      <c r="B205">
        <v>31.98</v>
      </c>
      <c r="C205" s="25">
        <f si="65" t="shared"/>
        <v>-1.0825858335910876E-2</v>
      </c>
      <c r="D205" s="26">
        <f>+F204*(1+L205)</f>
        <v>32.111141239826999</v>
      </c>
      <c r="E205" s="26"/>
      <c r="G205" s="42">
        <f ref="G205:G210" si="83" t="shared">+B205/D205-1</f>
        <v>-4.0839794153546549E-3</v>
      </c>
      <c r="H205" s="42"/>
      <c r="I205" s="25"/>
      <c r="J205">
        <v>2150.3000000000002</v>
      </c>
      <c r="K205">
        <v>2123.84</v>
      </c>
      <c r="L205" s="25">
        <f si="70" t="shared"/>
        <v>-1.2305259731200335E-2</v>
      </c>
      <c r="M205">
        <f si="82" t="shared"/>
        <v>3</v>
      </c>
    </row>
    <row r="206" spans="1:13">
      <c r="A206" s="1">
        <v>42684</v>
      </c>
      <c r="B206">
        <v>31.78</v>
      </c>
      <c r="C206" s="25">
        <f si="65" t="shared"/>
        <v>-6.2539086929330745E-3</v>
      </c>
      <c r="D206" s="26"/>
      <c r="E206" s="26"/>
      <c r="F206">
        <v>32.139299999999999</v>
      </c>
      <c r="G206" s="42"/>
      <c r="H206" s="42"/>
      <c r="I206" s="25">
        <f>+B206/F206-1</f>
        <v>-1.1179459415730841E-2</v>
      </c>
      <c r="J206">
        <v>2123.84</v>
      </c>
      <c r="K206">
        <v>2143.3200000000002</v>
      </c>
      <c r="L206" s="25">
        <f si="70" t="shared"/>
        <v>9.1720656923308663E-3</v>
      </c>
      <c r="M206">
        <f si="82" t="shared"/>
        <v>4</v>
      </c>
    </row>
    <row r="207" spans="1:13">
      <c r="A207" s="1">
        <v>42685</v>
      </c>
      <c r="B207">
        <v>32.01</v>
      </c>
      <c r="C207" s="25">
        <f si="65" t="shared"/>
        <v>7.2372561359344001E-3</v>
      </c>
      <c r="D207" s="26">
        <f ref="D207:D219" si="84" t="shared">+F206*(1+L207)</f>
        <v>32.196131433010471</v>
      </c>
      <c r="E207" s="26"/>
      <c r="F207">
        <v>32.391800000000003</v>
      </c>
      <c r="G207" s="42">
        <f si="83" t="shared"/>
        <v>-5.7811738468565022E-3</v>
      </c>
      <c r="H207" s="42"/>
      <c r="I207" s="25">
        <f>+B207/F207-1</f>
        <v>-1.1786933730141724E-2</v>
      </c>
      <c r="J207">
        <v>2143.3200000000002</v>
      </c>
      <c r="K207">
        <v>2147.11</v>
      </c>
      <c r="L207" s="25">
        <f ref="L207:L249" si="85" t="shared">+K207/J207-1</f>
        <v>1.768284717167834E-3</v>
      </c>
      <c r="M207">
        <f ref="M207" si="86" t="shared">WEEKDAY(A207,2)</f>
        <v>5</v>
      </c>
    </row>
    <row r="208" spans="1:13">
      <c r="A208" s="1">
        <v>42688</v>
      </c>
      <c r="B208">
        <v>31.98</v>
      </c>
      <c r="C208" s="25">
        <f si="65" t="shared"/>
        <v>-9.3720712277400864E-4</v>
      </c>
      <c r="D208" s="26">
        <f si="84" t="shared"/>
        <v>32.611757265347379</v>
      </c>
      <c r="E208" s="26"/>
      <c r="F208">
        <v>32.255200000000002</v>
      </c>
      <c r="G208" s="42">
        <f si="83" t="shared"/>
        <v>-1.9372070637195371E-2</v>
      </c>
      <c r="H208" s="42"/>
      <c r="I208" s="25">
        <f>+B208/F208-1</f>
        <v>-8.5319576378383166E-3</v>
      </c>
      <c r="J208">
        <v>2147.11</v>
      </c>
      <c r="K208">
        <v>2161.69</v>
      </c>
      <c r="L208" s="25">
        <f si="85" t="shared"/>
        <v>6.7905230752034473E-3</v>
      </c>
      <c r="M208">
        <f ref="M208:M213" si="87" t="shared">WEEKDAY(A208,2)</f>
        <v>1</v>
      </c>
    </row>
    <row r="209" spans="1:13">
      <c r="A209" s="1">
        <v>42689</v>
      </c>
      <c r="B209">
        <v>32.119999999999997</v>
      </c>
      <c r="C209" s="25">
        <f si="65" t="shared"/>
        <v>4.3777360850529856E-3</v>
      </c>
      <c r="D209" s="26">
        <f si="84" t="shared"/>
        <v>32.517963889364339</v>
      </c>
      <c r="E209" s="26"/>
      <c r="F209">
        <v>32.451000000000001</v>
      </c>
      <c r="G209" s="42">
        <f si="83" t="shared"/>
        <v>-1.2238278224255716E-2</v>
      </c>
      <c r="H209" s="42"/>
      <c r="I209" s="25">
        <f>+B209/F209-1</f>
        <v>-1.0199993836861876E-2</v>
      </c>
      <c r="J209">
        <v>2161.69</v>
      </c>
      <c r="K209">
        <v>2179.3000000000002</v>
      </c>
      <c r="L209" s="25">
        <f si="85" t="shared"/>
        <v>8.1464039709671088E-3</v>
      </c>
      <c r="M209">
        <f si="87" t="shared"/>
        <v>2</v>
      </c>
    </row>
    <row r="210" spans="1:13">
      <c r="A210" s="1">
        <v>42690</v>
      </c>
      <c r="B210">
        <v>31.89</v>
      </c>
      <c r="C210" s="25">
        <f si="65" t="shared"/>
        <v>-7.1606475716063933E-3</v>
      </c>
      <c r="D210" s="26">
        <f si="84" t="shared"/>
        <v>32.498203078970306</v>
      </c>
      <c r="E210" s="26"/>
      <c r="F210">
        <v>32.3339</v>
      </c>
      <c r="G210" s="42">
        <f si="83" t="shared"/>
        <v>-1.871497564011082E-2</v>
      </c>
      <c r="H210" s="42"/>
      <c r="I210" s="25">
        <f>+B210/F210-1</f>
        <v>-1.372862537460684E-2</v>
      </c>
      <c r="J210">
        <v>2179.3000000000002</v>
      </c>
      <c r="K210">
        <v>2182.4699999999998</v>
      </c>
      <c r="L210" s="25">
        <f si="85" t="shared"/>
        <v>1.4545955123201892E-3</v>
      </c>
      <c r="M210">
        <f si="87" t="shared"/>
        <v>3</v>
      </c>
    </row>
    <row r="211" spans="1:13">
      <c r="A211" s="1">
        <v>42691</v>
      </c>
      <c r="B211">
        <v>31.94</v>
      </c>
      <c r="C211" s="25">
        <f si="65" t="shared"/>
        <v>1.5678896205706394E-3</v>
      </c>
      <c r="D211" s="26">
        <f si="84" t="shared"/>
        <v>32.046039146471664</v>
      </c>
      <c r="E211" s="26"/>
      <c r="G211" s="42">
        <f ref="G211:G220" si="88" t="shared">+B211/D211-1</f>
        <v>-3.3089626454924082E-3</v>
      </c>
      <c r="H211" s="42"/>
      <c r="I211" s="25"/>
      <c r="J211">
        <v>2182.4699999999998</v>
      </c>
      <c r="K211">
        <v>2163.04</v>
      </c>
      <c r="L211" s="25">
        <f si="85" t="shared"/>
        <v>-8.9027569680223406E-3</v>
      </c>
      <c r="M211">
        <f si="87" t="shared"/>
        <v>4</v>
      </c>
    </row>
    <row r="212" spans="1:13">
      <c r="A212" s="1">
        <v>42692</v>
      </c>
      <c r="B212">
        <v>31.67</v>
      </c>
      <c r="C212" s="25">
        <f si="65" t="shared"/>
        <v>-8.4533500313086485E-3</v>
      </c>
      <c r="D212" s="26"/>
      <c r="E212" s="26"/>
      <c r="F212">
        <v>31.927399999999999</v>
      </c>
      <c r="G212" s="42"/>
      <c r="H212" s="42"/>
      <c r="I212" s="25">
        <f ref="I212:I246" si="89" t="shared">+B212/F212-1</f>
        <v>-8.0620407549627515E-3</v>
      </c>
      <c r="J212">
        <v>2163.04</v>
      </c>
      <c r="K212">
        <v>2157.96</v>
      </c>
      <c r="L212" s="25">
        <f si="85" t="shared"/>
        <v>-2.3485464901249475E-3</v>
      </c>
      <c r="M212">
        <f si="87" t="shared"/>
        <v>5</v>
      </c>
    </row>
    <row r="213" spans="1:13">
      <c r="A213" s="1">
        <v>42695</v>
      </c>
      <c r="B213">
        <v>31.69</v>
      </c>
      <c r="C213" s="25">
        <f si="65" t="shared"/>
        <v>6.3151247237125396E-4</v>
      </c>
      <c r="D213" s="26">
        <f si="84" t="shared"/>
        <v>31.848097851674726</v>
      </c>
      <c r="E213" s="26"/>
      <c r="F213">
        <v>31.951499999999999</v>
      </c>
      <c r="G213" s="42">
        <f si="88" t="shared"/>
        <v>-4.9641222659836393E-3</v>
      </c>
      <c r="H213" s="42"/>
      <c r="I213" s="25">
        <f si="89" t="shared"/>
        <v>-8.1842792983114476E-3</v>
      </c>
      <c r="J213">
        <v>2157.96</v>
      </c>
      <c r="K213">
        <v>2152.6</v>
      </c>
      <c r="L213" s="25">
        <f si="85" t="shared"/>
        <v>-2.4838273183933612E-3</v>
      </c>
      <c r="M213">
        <f si="87" t="shared"/>
        <v>1</v>
      </c>
    </row>
    <row r="214" spans="1:13">
      <c r="A214" s="1">
        <v>42696</v>
      </c>
      <c r="B214">
        <v>32.020000000000003</v>
      </c>
      <c r="C214" s="25">
        <f si="65" t="shared"/>
        <v>1.0413379615020535E-2</v>
      </c>
      <c r="D214" s="26">
        <f si="84" t="shared"/>
        <v>32.323322482114655</v>
      </c>
      <c r="E214" s="26"/>
      <c r="F214">
        <v>32.152099999999997</v>
      </c>
      <c r="G214" s="42">
        <f si="88" t="shared"/>
        <v>-9.3840131156841533E-3</v>
      </c>
      <c r="H214" s="42"/>
      <c r="I214" s="25">
        <f si="89" t="shared"/>
        <v>-4.1085963280779181E-3</v>
      </c>
      <c r="J214">
        <v>2152.6</v>
      </c>
      <c r="K214">
        <v>2177.65</v>
      </c>
      <c r="L214" s="25">
        <f si="85" t="shared"/>
        <v>1.1637090030660602E-2</v>
      </c>
      <c r="M214">
        <f ref="M214" si="90" t="shared">WEEKDAY(A214,2)</f>
        <v>2</v>
      </c>
    </row>
    <row r="215" spans="1:13">
      <c r="A215" s="1">
        <v>42697</v>
      </c>
      <c r="B215">
        <v>31.67</v>
      </c>
      <c r="C215" s="25">
        <f si="65" t="shared"/>
        <v>-1.0930668332292393E-2</v>
      </c>
      <c r="D215" s="26">
        <f si="84" t="shared"/>
        <v>31.975810847013982</v>
      </c>
      <c r="E215" s="26"/>
      <c r="F215">
        <v>31.878399999999999</v>
      </c>
      <c r="G215" s="42">
        <f si="88" t="shared"/>
        <v>-9.5638183649856545E-3</v>
      </c>
      <c r="H215" s="42"/>
      <c r="I215" s="25">
        <f si="89" t="shared"/>
        <v>-6.537341899216953E-3</v>
      </c>
      <c r="J215">
        <v>2177.65</v>
      </c>
      <c r="K215">
        <v>2165.71</v>
      </c>
      <c r="L215" s="25">
        <f si="85" t="shared"/>
        <v>-5.4829747663766026E-3</v>
      </c>
      <c r="M215">
        <f ref="M215:M217" si="91" t="shared">WEEKDAY(A215,2)</f>
        <v>3</v>
      </c>
    </row>
    <row r="216" spans="1:13">
      <c r="A216" s="1">
        <v>42698</v>
      </c>
      <c r="B216">
        <v>31.67</v>
      </c>
      <c r="C216" s="25">
        <f si="65" t="shared"/>
        <v>0</v>
      </c>
      <c r="D216" s="26">
        <f si="84" t="shared"/>
        <v>31.5975498991093</v>
      </c>
      <c r="E216" s="26"/>
      <c r="F216">
        <v>31.878399999999999</v>
      </c>
      <c r="G216" s="42">
        <f si="88" t="shared"/>
        <v>2.2929024915550045E-3</v>
      </c>
      <c r="H216" s="42"/>
      <c r="I216" s="25">
        <f si="89" t="shared"/>
        <v>-6.537341899216953E-3</v>
      </c>
      <c r="J216">
        <v>2165.71</v>
      </c>
      <c r="K216">
        <v>2146.63</v>
      </c>
      <c r="L216" s="25">
        <f si="85" t="shared"/>
        <v>-8.8100438193479125E-3</v>
      </c>
      <c r="M216">
        <f si="91" t="shared"/>
        <v>4</v>
      </c>
    </row>
    <row r="217" spans="1:13">
      <c r="A217" s="1">
        <v>42699</v>
      </c>
      <c r="B217">
        <v>31.73</v>
      </c>
      <c r="C217" s="25">
        <f si="65" t="shared"/>
        <v>1.8945374171139839E-3</v>
      </c>
      <c r="D217" s="26">
        <f>+F216*(1+L217+L216)</f>
        <v>31.907924094941833</v>
      </c>
      <c r="E217" s="26"/>
      <c r="F217">
        <v>31.933700000000002</v>
      </c>
      <c r="G217" s="42">
        <f si="88" t="shared"/>
        <v>-5.5761726902828768E-3</v>
      </c>
      <c r="H217" s="42"/>
      <c r="I217" s="25">
        <f si="89" t="shared"/>
        <v>-6.3788411615315344E-3</v>
      </c>
      <c r="J217">
        <v>2146.63</v>
      </c>
      <c r="K217">
        <v>2167.5300000000002</v>
      </c>
      <c r="L217" s="25">
        <f si="85" t="shared"/>
        <v>9.7361911461220085E-3</v>
      </c>
      <c r="M217">
        <f si="91" t="shared"/>
        <v>5</v>
      </c>
    </row>
    <row r="218" spans="1:13">
      <c r="A218" s="1">
        <v>42702</v>
      </c>
      <c r="B218">
        <v>31.76</v>
      </c>
      <c r="C218" s="25">
        <f si="65" t="shared"/>
        <v>9.4547746612039241E-4</v>
      </c>
      <c r="D218" s="26">
        <f si="84" t="shared"/>
        <v>31.911748187106983</v>
      </c>
      <c r="E218" s="26"/>
      <c r="F218">
        <v>31.967199999999998</v>
      </c>
      <c r="G218" s="42">
        <f si="88" t="shared"/>
        <v>-4.7552451911202498E-3</v>
      </c>
      <c r="H218" s="42"/>
      <c r="I218" s="25">
        <f si="89" t="shared"/>
        <v>-6.4816436847767722E-3</v>
      </c>
      <c r="J218">
        <v>2167.5300000000002</v>
      </c>
      <c r="K218">
        <v>2166.04</v>
      </c>
      <c r="L218" s="25">
        <f si="85" t="shared"/>
        <v>-6.8741839789998593E-4</v>
      </c>
      <c r="M218">
        <f ref="M218" si="92" t="shared">WEEKDAY(A218,2)</f>
        <v>1</v>
      </c>
    </row>
    <row r="219" spans="1:13">
      <c r="A219" s="1">
        <v>42703</v>
      </c>
      <c r="B219">
        <v>31.94</v>
      </c>
      <c r="C219" s="25">
        <f si="65" t="shared"/>
        <v>5.667506297229119E-3</v>
      </c>
      <c r="D219" s="26">
        <f si="84" t="shared"/>
        <v>31.883224926594149</v>
      </c>
      <c r="E219" s="26"/>
      <c r="F219">
        <v>32.131</v>
      </c>
      <c r="G219" s="42">
        <f si="88" t="shared"/>
        <v>1.7807192822107965E-3</v>
      </c>
      <c r="H219" s="42"/>
      <c r="I219" s="25">
        <f si="89" t="shared"/>
        <v>-5.9444150508853877E-3</v>
      </c>
      <c r="J219">
        <v>2166.04</v>
      </c>
      <c r="K219">
        <v>2160.35</v>
      </c>
      <c r="L219" s="25">
        <f si="85" t="shared"/>
        <v>-2.6269136304039042E-3</v>
      </c>
      <c r="M219">
        <f ref="M219" si="93" t="shared">WEEKDAY(A219,2)</f>
        <v>2</v>
      </c>
    </row>
    <row r="220" spans="1:13">
      <c r="A220" s="1">
        <v>42704</v>
      </c>
      <c r="B220">
        <v>32.020000000000003</v>
      </c>
      <c r="C220" s="25">
        <f si="65" t="shared"/>
        <v>2.5046963055730398E-3</v>
      </c>
      <c r="D220" s="26">
        <f>+F219*(1+L220)</f>
        <v>32.468618302589867</v>
      </c>
      <c r="E220" s="26"/>
      <c r="G220" s="42">
        <f si="88" t="shared"/>
        <v>-1.3816981628506197E-2</v>
      </c>
      <c r="H220" s="42"/>
      <c r="I220" s="25"/>
      <c r="J220">
        <v>2160.35</v>
      </c>
      <c r="K220">
        <v>2183.0500000000002</v>
      </c>
      <c r="L220" s="25">
        <f si="85" t="shared"/>
        <v>1.0507556645914073E-2</v>
      </c>
      <c r="M220">
        <f ref="M220" si="94" t="shared">WEEKDAY(A220,2)</f>
        <v>3</v>
      </c>
    </row>
    <row r="221" spans="1:13">
      <c r="A221" s="1">
        <v>42705</v>
      </c>
      <c r="B221">
        <v>32.11</v>
      </c>
      <c r="C221" s="25">
        <f si="65" t="shared"/>
        <v>2.8107432854465042E-3</v>
      </c>
      <c r="D221" s="26"/>
      <c r="E221" s="26"/>
      <c r="F221">
        <v>32.391199999999998</v>
      </c>
      <c r="I221" s="25">
        <f si="89" t="shared"/>
        <v>-8.681370248709519E-3</v>
      </c>
      <c r="J221">
        <v>2183.0500000000002</v>
      </c>
      <c r="K221">
        <v>2181.9299999999998</v>
      </c>
      <c r="L221" s="25">
        <f si="85" t="shared"/>
        <v>-5.1304367742399659E-4</v>
      </c>
      <c r="M221">
        <f ref="M221:M222" si="95" t="shared">WEEKDAY(A221,2)</f>
        <v>4</v>
      </c>
    </row>
    <row r="222" spans="1:13">
      <c r="A222" s="1">
        <v>42706</v>
      </c>
      <c r="B222">
        <v>31.88</v>
      </c>
      <c r="C222" s="25">
        <f si="65" t="shared"/>
        <v>-7.1628776082217627E-3</v>
      </c>
      <c r="D222" s="26">
        <f ref="D222:D233" si="96" t="shared">+F221*(1+L222)</f>
        <v>31.819956478897122</v>
      </c>
      <c r="E222" s="26"/>
      <c r="F222">
        <v>32.07</v>
      </c>
      <c r="G222" s="42">
        <f>+B222/D222-1</f>
        <v>1.886976845574706E-3</v>
      </c>
      <c r="H222" s="42"/>
      <c r="I222" s="25">
        <f si="89" t="shared"/>
        <v>-5.9245400685999927E-3</v>
      </c>
      <c r="J222">
        <v>2181.9299999999998</v>
      </c>
      <c r="K222">
        <v>2143.4499999999998</v>
      </c>
      <c r="L222" s="25">
        <f si="85" t="shared"/>
        <v>-1.76357628338214E-2</v>
      </c>
      <c r="M222">
        <f si="95" t="shared"/>
        <v>5</v>
      </c>
    </row>
    <row r="223" spans="1:13">
      <c r="A223" s="1">
        <v>42709</v>
      </c>
      <c r="B223">
        <v>31.82</v>
      </c>
      <c r="C223" s="25">
        <f si="65" t="shared"/>
        <v>-1.8820577164365693E-3</v>
      </c>
      <c r="D223" s="26">
        <f si="96" t="shared"/>
        <v>32.076433600037326</v>
      </c>
      <c r="E223" s="26"/>
      <c r="F223">
        <v>32.029000000000003</v>
      </c>
      <c r="G223" s="42">
        <f>+B223/D223-1</f>
        <v>-7.9944548460345599E-3</v>
      </c>
      <c r="H223" s="42"/>
      <c r="I223" s="25">
        <f si="89" t="shared"/>
        <v>-6.5253364138749825E-3</v>
      </c>
      <c r="J223">
        <v>2143.4499999999998</v>
      </c>
      <c r="K223">
        <v>2143.88</v>
      </c>
      <c r="L223" s="25">
        <f si="85" t="shared"/>
        <v>2.0061116424474612E-4</v>
      </c>
      <c r="M223">
        <f ref="M223:M224" si="97" t="shared">WEEKDAY(A223,2)</f>
        <v>1</v>
      </c>
    </row>
    <row r="224" spans="1:13">
      <c r="A224" s="1">
        <v>42710</v>
      </c>
      <c r="B224">
        <v>31.56</v>
      </c>
      <c r="C224" s="25">
        <f si="65" t="shared"/>
        <v>-8.1709616593338419E-3</v>
      </c>
      <c r="D224" s="26">
        <f si="96" t="shared"/>
        <v>31.706002919939554</v>
      </c>
      <c r="E224" s="26"/>
      <c r="F224">
        <v>31.8049</v>
      </c>
      <c r="G224" s="42">
        <f>+B224/D224-1</f>
        <v>-4.6048983313420333E-3</v>
      </c>
      <c r="H224" s="42"/>
      <c r="I224" s="25">
        <f si="89" t="shared"/>
        <v>-7.7000713726501635E-3</v>
      </c>
      <c r="J224">
        <v>2143.88</v>
      </c>
      <c r="K224">
        <v>2122.2600000000002</v>
      </c>
      <c r="L224" s="25">
        <f si="85" t="shared"/>
        <v>-1.0084519655950808E-2</v>
      </c>
      <c r="M224">
        <f si="97" t="shared"/>
        <v>2</v>
      </c>
    </row>
    <row r="225" spans="1:13">
      <c r="A225" s="1">
        <v>42711</v>
      </c>
      <c r="B225">
        <v>31.76</v>
      </c>
      <c r="C225" s="25">
        <f si="65" t="shared"/>
        <v>6.3371356147021718E-3</v>
      </c>
      <c r="D225" s="26">
        <f si="96" t="shared"/>
        <v>31.995676048646246</v>
      </c>
      <c r="E225" s="26"/>
      <c r="G225" s="42">
        <f>+B225/D225-1</f>
        <v>-7.3658718224275388E-3</v>
      </c>
      <c r="H225" s="42"/>
      <c r="I225" s="25"/>
      <c r="J225">
        <v>2122.2600000000002</v>
      </c>
      <c r="K225">
        <v>2134.9899999999998</v>
      </c>
      <c r="L225" s="25">
        <f si="85" t="shared"/>
        <v>5.998322542949186E-3</v>
      </c>
      <c r="M225">
        <f ref="M225:M226" si="98" t="shared">WEEKDAY(A225,2)</f>
        <v>3</v>
      </c>
    </row>
    <row r="226" spans="1:13">
      <c r="A226" s="1">
        <v>42712</v>
      </c>
      <c r="B226">
        <v>31.4</v>
      </c>
      <c r="C226" s="25">
        <f si="65" t="shared"/>
        <v>-1.1335012594458571E-2</v>
      </c>
      <c r="D226" s="26"/>
      <c r="E226" s="26"/>
      <c r="F226">
        <v>31.654299999999999</v>
      </c>
      <c r="G226" s="42"/>
      <c r="H226" s="42"/>
      <c r="I226" s="25">
        <f si="89" t="shared"/>
        <v>-8.0336636728659538E-3</v>
      </c>
      <c r="J226">
        <v>2134.9899999999998</v>
      </c>
      <c r="K226">
        <v>2114.71</v>
      </c>
      <c r="L226" s="25">
        <f si="85" t="shared"/>
        <v>-9.4988735310234107E-3</v>
      </c>
      <c r="M226">
        <f si="98" t="shared"/>
        <v>4</v>
      </c>
    </row>
    <row r="227" spans="1:13">
      <c r="A227" s="1">
        <v>42713</v>
      </c>
      <c r="B227">
        <v>31.19</v>
      </c>
      <c r="C227" s="25">
        <f si="65" t="shared"/>
        <v>-6.6878980891719175E-3</v>
      </c>
      <c r="D227" s="26">
        <f si="96" t="shared"/>
        <v>31.432464984324088</v>
      </c>
      <c r="E227" s="26"/>
      <c r="F227">
        <v>31.397500000000001</v>
      </c>
      <c r="G227" s="42">
        <f ref="G227:G234" si="99" t="shared">+B227/D227-1</f>
        <v>-7.7138393201108268E-3</v>
      </c>
      <c r="H227" s="42"/>
      <c r="I227" s="25">
        <f si="89" t="shared"/>
        <v>-6.608806433633263E-3</v>
      </c>
      <c r="J227">
        <v>2114.71</v>
      </c>
      <c r="K227">
        <v>2099.89</v>
      </c>
      <c r="L227" s="25">
        <f si="85" t="shared"/>
        <v>-7.0080531136658131E-3</v>
      </c>
      <c r="M227">
        <f ref="M227" si="100" t="shared">WEEKDAY(A227,2)</f>
        <v>5</v>
      </c>
    </row>
    <row r="228" spans="1:13">
      <c r="A228" s="1">
        <v>42716</v>
      </c>
      <c r="B228">
        <v>29.41</v>
      </c>
      <c r="C228" s="25">
        <f si="65" t="shared"/>
        <v>-5.7069573581276067E-2</v>
      </c>
      <c r="D228" s="26">
        <f si="96" t="shared"/>
        <v>29.670547040559271</v>
      </c>
      <c r="E228" s="26"/>
      <c r="F228">
        <v>29.7471</v>
      </c>
      <c r="G228" s="42">
        <f si="99" t="shared"/>
        <v>-8.7813359222229659E-3</v>
      </c>
      <c r="H228" s="42"/>
      <c r="I228" s="25">
        <f si="89" t="shared"/>
        <v>-1.13321970881195E-2</v>
      </c>
      <c r="J228">
        <v>2099.89</v>
      </c>
      <c r="K228">
        <v>1984.39</v>
      </c>
      <c r="L228" s="25">
        <f si="85" t="shared"/>
        <v>-5.5002881103295764E-2</v>
      </c>
      <c r="M228">
        <f ref="M228" si="101" t="shared">WEEKDAY(A228,2)</f>
        <v>1</v>
      </c>
    </row>
    <row r="229" spans="1:13">
      <c r="A229" s="1">
        <v>42717</v>
      </c>
      <c r="B229">
        <v>29.71</v>
      </c>
      <c r="C229" s="25">
        <f si="65" t="shared"/>
        <v>1.0200612036722179E-2</v>
      </c>
      <c r="D229" s="26">
        <f si="96" t="shared"/>
        <v>29.756843858314141</v>
      </c>
      <c r="E229" s="26"/>
      <c r="F229">
        <v>29.943000000000001</v>
      </c>
      <c r="G229" s="42">
        <f si="99" t="shared"/>
        <v>-1.5742213299630992E-3</v>
      </c>
      <c r="H229" s="42"/>
      <c r="I229" s="25">
        <f si="89" t="shared"/>
        <v>-7.7814514243730315E-3</v>
      </c>
      <c r="J229">
        <v>1984.39</v>
      </c>
      <c r="K229">
        <v>1985.04</v>
      </c>
      <c r="L229" s="25">
        <f si="85" t="shared"/>
        <v>3.2755657909988578E-4</v>
      </c>
      <c r="M229">
        <f ref="M229:M231" si="102" t="shared">WEEKDAY(A229,2)</f>
        <v>2</v>
      </c>
    </row>
    <row r="230" spans="1:13">
      <c r="A230" s="1">
        <v>42718</v>
      </c>
      <c r="B230">
        <v>29.28</v>
      </c>
      <c r="C230" s="25">
        <f si="65" t="shared"/>
        <v>-1.4473241332884523E-2</v>
      </c>
      <c r="D230" s="26">
        <f si="96" t="shared"/>
        <v>29.611748095756258</v>
      </c>
      <c r="E230" s="26"/>
      <c r="F230">
        <v>29.588200000000001</v>
      </c>
      <c r="G230" s="42">
        <f si="99" t="shared"/>
        <v>-1.1203259418642753E-2</v>
      </c>
      <c r="H230" s="42"/>
      <c r="I230" s="25">
        <f si="89" t="shared"/>
        <v>-1.0416314611906063E-2</v>
      </c>
      <c r="J230">
        <v>1985.04</v>
      </c>
      <c r="K230">
        <v>1963.08</v>
      </c>
      <c r="L230" s="25">
        <f si="85" t="shared"/>
        <v>-1.1062749365252089E-2</v>
      </c>
      <c r="M230">
        <f si="102" t="shared"/>
        <v>3</v>
      </c>
    </row>
    <row r="231" spans="1:13">
      <c r="A231" s="1">
        <v>42719</v>
      </c>
      <c r="B231">
        <v>29.23</v>
      </c>
      <c r="C231" s="25">
        <f si="65" t="shared"/>
        <v>-1.7076502732240595E-3</v>
      </c>
      <c r="D231" s="26">
        <f si="96" t="shared"/>
        <v>29.780673721906389</v>
      </c>
      <c r="E231" s="26"/>
      <c r="F231">
        <v>29.636099999999999</v>
      </c>
      <c r="G231" s="42">
        <f si="99" t="shared"/>
        <v>-1.8490975961410805E-2</v>
      </c>
      <c r="H231" s="42"/>
      <c r="I231" s="25">
        <f si="89" t="shared"/>
        <v>-1.3702882633005009E-2</v>
      </c>
      <c r="J231">
        <v>1963.08</v>
      </c>
      <c r="K231">
        <v>1975.85</v>
      </c>
      <c r="L231" s="25">
        <f si="85" t="shared"/>
        <v>6.5050838478308837E-3</v>
      </c>
      <c r="M231">
        <f si="102" t="shared"/>
        <v>4</v>
      </c>
    </row>
    <row r="232" spans="1:13">
      <c r="A232" s="1">
        <v>42720</v>
      </c>
      <c r="B232">
        <v>29.4</v>
      </c>
      <c r="C232" s="25">
        <f si="65" t="shared"/>
        <v>5.8159425248032193E-3</v>
      </c>
      <c r="D232" s="26">
        <f si="96" t="shared"/>
        <v>29.969981411038287</v>
      </c>
      <c r="E232" s="26"/>
      <c r="F232">
        <v>29.175999999999998</v>
      </c>
      <c r="G232" s="42">
        <f si="99" t="shared"/>
        <v>-1.901841056292275E-2</v>
      </c>
      <c r="H232" s="42"/>
      <c r="I232" s="25">
        <f si="89" t="shared"/>
        <v>7.6775431861804133E-3</v>
      </c>
      <c r="J232">
        <v>1975.85</v>
      </c>
      <c r="K232">
        <v>1998.11</v>
      </c>
      <c r="L232" s="25">
        <f si="85" t="shared"/>
        <v>1.1266037401624684E-2</v>
      </c>
      <c r="M232">
        <f ref="M232:M233" si="103" t="shared">WEEKDAY(A232,2)</f>
        <v>5</v>
      </c>
    </row>
    <row r="233" spans="1:13">
      <c r="A233" s="1">
        <v>42723</v>
      </c>
      <c r="B233">
        <v>29.36</v>
      </c>
      <c r="C233" s="25">
        <f si="65" t="shared"/>
        <v>-1.3605442176870541E-3</v>
      </c>
      <c r="D233" s="26">
        <f si="96" t="shared"/>
        <v>28.91754816301405</v>
      </c>
      <c r="E233" s="26"/>
      <c r="F233">
        <v>29.6738</v>
      </c>
      <c r="G233" s="42">
        <f si="99" t="shared"/>
        <v>1.5300461660572306E-2</v>
      </c>
      <c r="H233" s="42"/>
      <c r="I233" s="25">
        <f si="89" t="shared"/>
        <v>-1.0574985340603527E-2</v>
      </c>
      <c r="J233">
        <v>1998.11</v>
      </c>
      <c r="K233">
        <v>1980.41</v>
      </c>
      <c r="L233" s="25">
        <f si="85" t="shared"/>
        <v>-8.8583711607468363E-3</v>
      </c>
      <c r="M233">
        <f si="103" t="shared"/>
        <v>1</v>
      </c>
    </row>
    <row r="234" spans="1:13">
      <c r="A234" s="1">
        <v>42724</v>
      </c>
      <c r="B234">
        <v>29.27</v>
      </c>
      <c r="C234" s="25">
        <f ref="C234:C242" si="104" t="shared">B234/B233-1</f>
        <v>-3.065395095367851E-3</v>
      </c>
      <c r="D234" s="26">
        <f ref="D234:D248" si="105" t="shared">+F233*(1+L234)</f>
        <v>29.702119126847467</v>
      </c>
      <c r="E234" s="26"/>
      <c r="F234">
        <v>29.616399999999999</v>
      </c>
      <c r="G234" s="42">
        <f si="99" t="shared"/>
        <v>-1.4548427504517014E-2</v>
      </c>
      <c r="H234" s="42"/>
      <c r="I234" s="25">
        <f si="89" t="shared"/>
        <v>-1.1696222363285158E-2</v>
      </c>
      <c r="J234">
        <v>1980.41</v>
      </c>
      <c r="K234">
        <v>1982.3</v>
      </c>
      <c r="L234" s="25">
        <f si="85" t="shared"/>
        <v>9.5434783706394022E-4</v>
      </c>
      <c r="M234">
        <f ref="M234" si="106" t="shared">WEEKDAY(A234,2)</f>
        <v>2</v>
      </c>
    </row>
    <row r="235" spans="1:13">
      <c r="A235" s="1">
        <v>42725</v>
      </c>
      <c r="B235">
        <v>29.48</v>
      </c>
      <c r="C235" s="25">
        <f si="104" t="shared"/>
        <v>7.1745814827468557E-3</v>
      </c>
      <c r="D235" s="26">
        <f si="105" t="shared"/>
        <v>29.756839973767843</v>
      </c>
      <c r="E235" s="26"/>
      <c r="F235">
        <v>29.811499999999999</v>
      </c>
      <c r="G235" s="42">
        <f ref="G235:G243" si="107" t="shared">+B235/D235-1</f>
        <v>-9.3034063432774206E-3</v>
      </c>
      <c r="H235" s="42"/>
      <c r="I235" s="25">
        <f si="89" t="shared"/>
        <v>-1.1119869848883801E-2</v>
      </c>
      <c r="J235">
        <v>1982.3</v>
      </c>
      <c r="K235">
        <v>1991.7</v>
      </c>
      <c r="L235" s="25">
        <f si="85" t="shared"/>
        <v>4.7419664026635555E-3</v>
      </c>
      <c r="M235">
        <f ref="M235:M236" si="108" t="shared">WEEKDAY(A235,2)</f>
        <v>3</v>
      </c>
    </row>
    <row r="236" spans="1:13">
      <c r="A236" s="1">
        <v>42726</v>
      </c>
      <c r="B236">
        <v>29.36</v>
      </c>
      <c r="C236" s="25">
        <f si="104" t="shared"/>
        <v>-4.070556309362261E-3</v>
      </c>
      <c r="D236" s="26">
        <f si="105" t="shared"/>
        <v>29.730224484109051</v>
      </c>
      <c r="E236" s="26"/>
      <c r="F236">
        <v>29.733000000000001</v>
      </c>
      <c r="G236" s="42">
        <f si="107" t="shared"/>
        <v>-1.2452798138370524E-2</v>
      </c>
      <c r="H236" s="42"/>
      <c r="I236" s="25">
        <f si="89" t="shared"/>
        <v>-1.2544983688157929E-2</v>
      </c>
      <c r="J236">
        <v>1991.7</v>
      </c>
      <c r="K236">
        <v>1986.27</v>
      </c>
      <c r="L236" s="25">
        <f si="85" t="shared"/>
        <v>-2.7263142039464228E-3</v>
      </c>
      <c r="M236">
        <f si="108" t="shared"/>
        <v>4</v>
      </c>
    </row>
    <row r="237" spans="1:13">
      <c r="A237" s="1">
        <v>42727</v>
      </c>
      <c r="B237">
        <v>29.07</v>
      </c>
      <c r="C237" s="25">
        <f si="104" t="shared"/>
        <v>-9.8773841961852238E-3</v>
      </c>
      <c r="D237" s="26">
        <f si="105" t="shared"/>
        <v>29.407717893337765</v>
      </c>
      <c r="E237" s="26"/>
      <c r="F237">
        <v>29.442900000000002</v>
      </c>
      <c r="G237" s="42">
        <f si="107" t="shared"/>
        <v>-1.1483988474137008E-2</v>
      </c>
      <c r="H237" s="42"/>
      <c r="I237" s="25">
        <f si="89" t="shared"/>
        <v>-1.2665192627084987E-2</v>
      </c>
      <c r="J237">
        <v>1986.27</v>
      </c>
      <c r="K237">
        <v>1964.54</v>
      </c>
      <c r="L237" s="25">
        <f si="85" t="shared"/>
        <v>-1.0940103812673962E-2</v>
      </c>
      <c r="M237">
        <f ref="M237:M238" si="109" t="shared">WEEKDAY(A237,2)</f>
        <v>5</v>
      </c>
    </row>
    <row r="238" spans="1:13">
      <c r="A238" s="1">
        <v>42731</v>
      </c>
      <c r="B238">
        <v>29.2</v>
      </c>
      <c r="C238" s="25">
        <f si="104" t="shared"/>
        <v>4.4719642242860846E-3</v>
      </c>
      <c r="D238" s="26">
        <f si="105" t="shared"/>
        <v>29.504047664084215</v>
      </c>
      <c r="E238" s="26"/>
      <c r="F238">
        <v>29.439599999999999</v>
      </c>
      <c r="G238" s="42">
        <f si="107" t="shared"/>
        <v>-1.0305286499870281E-2</v>
      </c>
      <c r="H238" s="42"/>
      <c r="I238" s="25">
        <f si="89" t="shared"/>
        <v>-8.138697536651307E-3</v>
      </c>
      <c r="J238">
        <v>1964.54</v>
      </c>
      <c r="K238">
        <v>1968.62</v>
      </c>
      <c r="L238" s="25">
        <f si="85" t="shared"/>
        <v>2.0768220550357874E-3</v>
      </c>
      <c r="M238">
        <f si="109" t="shared"/>
        <v>2</v>
      </c>
    </row>
    <row r="239" spans="1:13">
      <c r="A239" s="1">
        <v>42732</v>
      </c>
      <c r="B239">
        <v>28.92</v>
      </c>
      <c r="C239" s="25">
        <f si="104" t="shared"/>
        <v>-9.5890410958903161E-3</v>
      </c>
      <c r="D239" s="26">
        <f si="105" t="shared"/>
        <v>29.268072629557764</v>
      </c>
      <c r="E239" s="26"/>
      <c r="F239">
        <v>29.1845</v>
      </c>
      <c r="G239" s="42">
        <f si="107" t="shared"/>
        <v>-1.1892570924067036E-2</v>
      </c>
      <c r="H239" s="42"/>
      <c r="I239" s="25">
        <f si="89" t="shared"/>
        <v>-9.0630300330654112E-3</v>
      </c>
      <c r="J239">
        <v>1968.62</v>
      </c>
      <c r="K239">
        <v>1957.15</v>
      </c>
      <c r="L239" s="25">
        <f si="85" t="shared"/>
        <v>-5.8264164744845637E-3</v>
      </c>
      <c r="M239">
        <f ref="M239:M243" si="110" t="shared">WEEKDAY(A239,2)</f>
        <v>3</v>
      </c>
    </row>
    <row r="240" spans="1:13">
      <c r="A240" s="1">
        <v>42733</v>
      </c>
      <c r="B240">
        <v>29.02</v>
      </c>
      <c r="C240" s="25">
        <f si="104" t="shared"/>
        <v>3.4578146611341509E-3</v>
      </c>
      <c r="D240" s="26">
        <f si="105" t="shared"/>
        <v>29.214025233119585</v>
      </c>
      <c r="E240" s="26"/>
      <c r="F240">
        <v>29.227900000000002</v>
      </c>
      <c r="G240" s="42">
        <f si="107" t="shared"/>
        <v>-6.6415097396308465E-3</v>
      </c>
      <c r="H240" s="42"/>
      <c r="I240" s="25">
        <f si="89" t="shared"/>
        <v>-7.1130666246976837E-3</v>
      </c>
      <c r="J240">
        <v>1957.15</v>
      </c>
      <c r="K240">
        <v>1959.13</v>
      </c>
      <c r="L240" s="25">
        <f si="85" t="shared"/>
        <v>1.0116751398716595E-3</v>
      </c>
      <c r="M240">
        <f si="110" t="shared"/>
        <v>4</v>
      </c>
    </row>
    <row r="241" spans="1:14">
      <c r="A241" s="1">
        <v>42734</v>
      </c>
      <c r="B241">
        <v>28.84</v>
      </c>
      <c r="C241" s="25">
        <f si="104" t="shared"/>
        <v>-6.2026188835285767E-3</v>
      </c>
      <c r="D241" s="26">
        <f si="105" t="shared"/>
        <v>29.271612130894837</v>
      </c>
      <c r="E241" s="26"/>
      <c r="F241">
        <v>29.196300000000001</v>
      </c>
      <c r="G241" s="42">
        <f si="107" t="shared"/>
        <v>-1.4745075500617544E-2</v>
      </c>
      <c r="H241" s="42"/>
      <c r="I241" s="25">
        <f si="89" t="shared"/>
        <v>-1.2203601141240528E-2</v>
      </c>
      <c r="J241">
        <v>1959.13</v>
      </c>
      <c r="K241">
        <v>1962.06</v>
      </c>
      <c r="L241" s="25">
        <f si="85" t="shared"/>
        <v>1.4955618054952602E-3</v>
      </c>
      <c r="M241">
        <f si="110" t="shared"/>
        <v>5</v>
      </c>
    </row>
    <row r="242" spans="1:14">
      <c r="A242" s="1">
        <v>42738</v>
      </c>
      <c r="B242">
        <v>29.27</v>
      </c>
      <c r="C242" s="25">
        <f si="104" t="shared"/>
        <v>1.4909847434119161E-2</v>
      </c>
      <c r="D242" s="26">
        <f si="105" t="shared"/>
        <v>29.214156518149291</v>
      </c>
      <c r="E242" s="26"/>
      <c r="F242">
        <v>29.416599999999999</v>
      </c>
      <c r="G242" s="42">
        <f si="107" t="shared"/>
        <v>1.9115212796239067E-3</v>
      </c>
      <c r="H242" s="42"/>
      <c r="I242" s="25">
        <f si="89" t="shared"/>
        <v>-4.9835806993330234E-3</v>
      </c>
      <c r="J242">
        <v>1962.06</v>
      </c>
      <c r="K242">
        <v>1963.26</v>
      </c>
      <c r="L242" s="25">
        <f si="85" t="shared"/>
        <v>6.1160209167909763E-4</v>
      </c>
      <c r="M242">
        <f si="110" t="shared"/>
        <v>2</v>
      </c>
    </row>
    <row r="243" spans="1:14">
      <c r="A243" s="1">
        <v>42739</v>
      </c>
      <c r="B243">
        <v>30.23</v>
      </c>
      <c r="C243" s="25">
        <f ref="C243:C250" si="111" t="shared">B243/B242-1</f>
        <v>3.279808677827134E-2</v>
      </c>
      <c r="D243" s="26">
        <f si="105" t="shared"/>
        <v>29.840634401964078</v>
      </c>
      <c r="E243" s="26">
        <f>D243*(1-VLOOKUP(A243,FX!A:M,13,0))</f>
        <v>30.240477463161657</v>
      </c>
      <c r="F243">
        <v>30.260300000000001</v>
      </c>
      <c r="G243" s="42">
        <f si="107" t="shared"/>
        <v>1.3048167568793234E-2</v>
      </c>
      <c r="H243" s="25">
        <f>(B243/(D243*(1-VLOOKUP(A243,FX!A:M,13,0))))-1</f>
        <v>-3.4647148592215071E-4</v>
      </c>
      <c r="I243" s="25">
        <f si="89" t="shared"/>
        <v>-1.0013119499806544E-3</v>
      </c>
      <c r="J243">
        <v>1963.26</v>
      </c>
      <c r="K243">
        <v>1991.56</v>
      </c>
      <c r="L243" s="25">
        <f si="85" t="shared"/>
        <v>1.441479987367944E-2</v>
      </c>
      <c r="M243">
        <f si="110" t="shared"/>
        <v>3</v>
      </c>
      <c r="N243" t="s">
        <v>128</v>
      </c>
    </row>
    <row r="244" spans="1:14">
      <c r="A244" s="1">
        <v>42740</v>
      </c>
      <c r="B244">
        <v>30.52</v>
      </c>
      <c r="C244" s="25">
        <f si="111" t="shared"/>
        <v>9.593119417796947E-3</v>
      </c>
      <c r="D244" s="26">
        <f si="105" t="shared"/>
        <v>30.144975492076565</v>
      </c>
      <c r="E244" s="26">
        <f>D244*(1-VLOOKUP(A244,FX!A:M,13,0))</f>
        <v>30.457745595397927</v>
      </c>
      <c r="F244">
        <f>+B244/(1+H244)</f>
        <v>30.457745595397924</v>
      </c>
      <c r="G244" s="42">
        <f ref="G244:G250" si="112" t="shared">+B244/D244-1</f>
        <v>1.2440697058188288E-2</v>
      </c>
      <c r="H244" s="25">
        <f>(B244/(D244*(1-VLOOKUP(A244,FX!A:M,13,0))))-1</f>
        <v>2.0439597017147815E-3</v>
      </c>
      <c r="I244" s="25">
        <f si="89" t="shared"/>
        <v>2.0439597017147815E-3</v>
      </c>
      <c r="J244">
        <v>1991.56</v>
      </c>
      <c r="K244">
        <v>1983.97</v>
      </c>
      <c r="L244" s="25">
        <f si="85" t="shared"/>
        <v>-3.8110827692863225E-3</v>
      </c>
      <c r="M244">
        <f ref="M244" si="113" t="shared">WEEKDAY(A244,2)</f>
        <v>4</v>
      </c>
    </row>
    <row r="245" spans="1:14">
      <c r="A245" s="1">
        <v>42741</v>
      </c>
      <c r="B245">
        <v>29.909099999999999</v>
      </c>
      <c r="C245" s="25">
        <f si="111" t="shared"/>
        <v>-2.001638269986894E-2</v>
      </c>
      <c r="D245" s="26">
        <f si="105" t="shared"/>
        <v>30.166980260449897</v>
      </c>
      <c r="E245" s="26">
        <f>D245*(1-VLOOKUP(A245,FX!A:M,13,0))</f>
        <v>29.93052354327974</v>
      </c>
      <c r="F245">
        <v>30.070499999999999</v>
      </c>
      <c r="G245" s="42">
        <f si="112" t="shared"/>
        <v>-8.5484280568840498E-3</v>
      </c>
      <c r="H245" s="25">
        <f>(B245/(D245*(1-VLOOKUP(A245,FX!A:M,13,0))))-1</f>
        <v>-7.1577576144843391E-4</v>
      </c>
      <c r="I245" s="25">
        <f si="89" t="shared"/>
        <v>-5.3673866413926907E-3</v>
      </c>
      <c r="J245">
        <v>1983.97</v>
      </c>
      <c r="K245">
        <v>1965.03</v>
      </c>
      <c r="L245" s="25">
        <f si="85" t="shared"/>
        <v>-9.5465153202921593E-3</v>
      </c>
      <c r="M245">
        <f ref="M245:M247" si="114" t="shared">WEEKDAY(A245,2)</f>
        <v>5</v>
      </c>
    </row>
    <row r="246" spans="1:14">
      <c r="A246" s="1">
        <v>42744</v>
      </c>
      <c r="B246">
        <v>29.7</v>
      </c>
      <c r="C246" s="25">
        <f si="111" t="shared"/>
        <v>-6.9911832853546407E-3</v>
      </c>
      <c r="D246" s="26">
        <f si="105" t="shared"/>
        <v>30.018317384467409</v>
      </c>
      <c r="E246" s="26">
        <f>D246*(1-VLOOKUP(A246,FX!A:M,13,0))</f>
        <v>29.879484140840333</v>
      </c>
      <c r="F246">
        <v>29.887</v>
      </c>
      <c r="G246" s="42">
        <f si="112" t="shared"/>
        <v>-1.0604104833408123E-2</v>
      </c>
      <c r="H246" s="25">
        <f>(B246/(D246*(1-VLOOKUP(A246,FX!A:M,13,0))))-1</f>
        <v>-6.0069357286864911E-3</v>
      </c>
      <c r="I246" s="25">
        <f si="89" t="shared"/>
        <v>-6.2569009937430975E-3</v>
      </c>
      <c r="J246">
        <v>1965.03</v>
      </c>
      <c r="K246">
        <v>1961.62</v>
      </c>
      <c r="L246" s="25">
        <f si="85" t="shared"/>
        <v>-1.7353424629650283E-3</v>
      </c>
      <c r="M246">
        <f si="114" t="shared"/>
        <v>1</v>
      </c>
    </row>
    <row r="247" spans="1:14">
      <c r="A247" s="1">
        <v>42745</v>
      </c>
      <c r="B247">
        <v>29.7</v>
      </c>
      <c r="C247" s="25">
        <f si="111" t="shared"/>
        <v>0</v>
      </c>
      <c r="D247" s="26">
        <f si="105" t="shared"/>
        <v>29.735555387893683</v>
      </c>
      <c r="E247" s="26">
        <f>D247*(1-VLOOKUP(A247,FX!A:M,13,0))</f>
        <v>29.610064613850781</v>
      </c>
      <c r="F247">
        <v>29.771699999999999</v>
      </c>
      <c r="G247" s="42">
        <f si="112" t="shared"/>
        <v>-1.1957196504276402E-3</v>
      </c>
      <c r="H247" s="25">
        <f>(B247/(D247*(1-VLOOKUP(A247,FX!A:M,13,0))))-1</f>
        <v>3.0373248867261449E-3</v>
      </c>
      <c r="I247" s="25">
        <f ref="I247:I259" si="115" t="shared">+B247/F247-1</f>
        <v>-2.4083273712955933E-3</v>
      </c>
      <c r="J247">
        <v>1961.62</v>
      </c>
      <c r="K247">
        <v>1951.68</v>
      </c>
      <c r="L247" s="25">
        <f si="85" t="shared"/>
        <v>-5.0672403421661016E-3</v>
      </c>
      <c r="M247">
        <f si="114" t="shared"/>
        <v>2</v>
      </c>
    </row>
    <row r="248" spans="1:14">
      <c r="A248" s="1">
        <v>42746</v>
      </c>
      <c r="B248">
        <v>29.35</v>
      </c>
      <c r="C248" s="25">
        <f si="111" t="shared"/>
        <v>-1.1784511784511675E-2</v>
      </c>
      <c r="D248" s="26">
        <f si="105" t="shared"/>
        <v>29.556109618328822</v>
      </c>
      <c r="E248" s="26">
        <f>D248*(1-VLOOKUP(A248,FX!A:M,13,0))</f>
        <v>29.652399550465297</v>
      </c>
      <c r="F248">
        <v>29.468499999999999</v>
      </c>
      <c r="G248" s="42">
        <f si="112" t="shared"/>
        <v>-6.9735029741873067E-3</v>
      </c>
      <c r="H248" s="25">
        <f>(B248/(D248*(1-VLOOKUP(A248,FX!A:M,13,0))))-1</f>
        <v>-1.0198147706415583E-2</v>
      </c>
      <c r="I248" s="25">
        <f si="115" t="shared"/>
        <v>-4.0212430222100748E-3</v>
      </c>
      <c r="J248">
        <v>1951.68</v>
      </c>
      <c r="K248">
        <v>1937.547</v>
      </c>
      <c r="L248" s="25">
        <f si="85" t="shared"/>
        <v>-7.2414535169700311E-3</v>
      </c>
      <c r="M248">
        <f ref="M248" si="116" t="shared">WEEKDAY(A248,2)</f>
        <v>3</v>
      </c>
    </row>
    <row r="249" spans="1:14">
      <c r="A249" s="1">
        <v>42747</v>
      </c>
      <c r="B249">
        <v>29.3</v>
      </c>
      <c r="C249" s="25">
        <f si="111" t="shared"/>
        <v>-1.7035775127768327E-3</v>
      </c>
      <c r="D249" s="26">
        <f>+F248*(1+L249)</f>
        <v>29.355921653771496</v>
      </c>
      <c r="E249" s="26">
        <f>D249*(1-VLOOKUP(A249,FX!A:M,13,0))</f>
        <v>29.486422533544836</v>
      </c>
      <c r="F249">
        <v>29.5001</v>
      </c>
      <c r="G249" s="42">
        <f si="112" t="shared"/>
        <v>-1.9049530936566805E-3</v>
      </c>
      <c r="H249" s="25">
        <f>(B249/(D249*(1-VLOOKUP(A249,FX!A:M,13,0))))-1</f>
        <v>-6.3223177831340793E-3</v>
      </c>
      <c r="I249" s="25">
        <f si="115" t="shared"/>
        <v>-6.7830278541428646E-3</v>
      </c>
      <c r="J249">
        <v>1937.547</v>
      </c>
      <c r="K249">
        <v>1930.145</v>
      </c>
      <c r="L249" s="25">
        <f si="85" t="shared"/>
        <v>-3.8202944238255876E-3</v>
      </c>
      <c r="M249">
        <f ref="M249" si="117" t="shared">WEEKDAY(A249,2)</f>
        <v>4</v>
      </c>
    </row>
    <row r="250" spans="1:14">
      <c r="A250" s="1">
        <v>42748</v>
      </c>
      <c r="B250">
        <v>29.13</v>
      </c>
      <c r="C250" s="25">
        <f si="111" t="shared"/>
        <v>-5.8020477815700078E-3</v>
      </c>
      <c r="D250" s="26">
        <f>+F249*(1+L250)</f>
        <v>29.039280390556151</v>
      </c>
      <c r="E250" s="26">
        <f>D250*(1-VLOOKUP(A250,FX!A:M,13,0))</f>
        <v>29.103618418670028</v>
      </c>
      <c r="F250">
        <v>29.057700000000001</v>
      </c>
      <c r="G250" s="42">
        <f si="112" t="shared"/>
        <v>3.1240309065423411E-3</v>
      </c>
      <c r="H250" s="25">
        <f>(B250/(D250*(1-VLOOKUP(A250,FX!A:M,13,0))))-1</f>
        <v>9.0647083639083803E-4</v>
      </c>
      <c r="I250" s="25">
        <f si="115" t="shared"/>
        <v>2.4881528820244192E-3</v>
      </c>
      <c r="J250">
        <v>1930.145</v>
      </c>
      <c r="K250">
        <v>1899.9943000000001</v>
      </c>
      <c r="L250" s="25">
        <f ref="L250:L258" si="118" t="shared">+K250/J250-1</f>
        <v>-1.5620950757585517E-2</v>
      </c>
      <c r="M250">
        <f ref="M250:M254" si="119" t="shared">WEEKDAY(A250,2)</f>
        <v>5</v>
      </c>
      <c r="N250" t="s">
        <v>157</v>
      </c>
    </row>
    <row r="251" spans="1:14">
      <c r="A251" s="1">
        <v>42752</v>
      </c>
      <c r="B251">
        <v>28.77</v>
      </c>
      <c r="C251" s="25">
        <f ref="C251:C255" si="120" t="shared">B251/B250-1</f>
        <v>-1.2358393408856805E-2</v>
      </c>
      <c r="D251" s="26">
        <f ref="D251:D255" si="121" t="shared">+F250*(1+L251)</f>
        <v>28.566374111543386</v>
      </c>
      <c r="E251" s="26">
        <f>D251*(1-VLOOKUP(A251,FX!A:M,13,0))</f>
        <v>28.795352155610328</v>
      </c>
      <c r="F251">
        <v>28.8797</v>
      </c>
      <c r="G251" s="42">
        <f ref="G251" si="122" t="shared">+B251/D251-1</f>
        <v>7.1281671121967705E-3</v>
      </c>
      <c r="H251" s="25">
        <f>(B251/(D251*(1-VLOOKUP(A251,FX!A:M,13,0))))-1</f>
        <v>-8.8042526701270774E-4</v>
      </c>
      <c r="I251" s="25">
        <f si="115" t="shared"/>
        <v>-3.7985159125614176E-3</v>
      </c>
      <c r="J251">
        <v>1899.9943000000001</v>
      </c>
      <c r="K251">
        <v>1867.8679999999999</v>
      </c>
      <c r="L251" s="25">
        <f si="118" t="shared"/>
        <v>-1.6908629673257458E-2</v>
      </c>
      <c r="M251">
        <f si="119" t="shared"/>
        <v>2</v>
      </c>
      <c r="N251" t="s">
        <v>171</v>
      </c>
    </row>
    <row r="252" spans="1:14">
      <c r="A252" s="1">
        <v>42753</v>
      </c>
      <c r="B252">
        <v>28.51</v>
      </c>
      <c r="C252" s="25">
        <f si="120" t="shared"/>
        <v>-9.0371915189432217E-3</v>
      </c>
      <c r="D252" s="26">
        <f si="121" t="shared"/>
        <v>28.538298650600581</v>
      </c>
      <c r="E252" s="26">
        <f>D252*(1-VLOOKUP(A252,FX!A:M,13,0))</f>
        <v>28.390600585742188</v>
      </c>
      <c r="F252">
        <v>28.656600000000001</v>
      </c>
      <c r="G252" s="42">
        <f ref="G252" si="123" t="shared">+B252/D252-1</f>
        <v>-9.9160258104535881E-4</v>
      </c>
      <c r="H252" s="25">
        <f>(B252/(D252*(1-VLOOKUP(A252,FX!A:M,13,0))))-1</f>
        <v>4.2055966339005213E-3</v>
      </c>
      <c r="I252" s="25">
        <f si="115" t="shared"/>
        <v>-5.115749949400783E-3</v>
      </c>
      <c r="J252">
        <v>1867.8679999999999</v>
      </c>
      <c r="K252">
        <v>1845.787</v>
      </c>
      <c r="L252" s="25">
        <f si="118" t="shared"/>
        <v>-1.1821499163752414E-2</v>
      </c>
      <c r="M252">
        <f si="119" t="shared"/>
        <v>3</v>
      </c>
    </row>
    <row r="253" spans="1:14">
      <c r="A253" s="1">
        <v>42754</v>
      </c>
      <c r="B253">
        <v>28.34</v>
      </c>
      <c r="C253" s="25">
        <f si="120" t="shared"/>
        <v>-5.9628200631357542E-3</v>
      </c>
      <c r="D253" s="26">
        <f si="121" t="shared"/>
        <v>28.63102964968331</v>
      </c>
      <c r="E253" s="26">
        <f>D253*(1-VLOOKUP(A253,FX!A:M,13,0))</f>
        <v>28.593372927119919</v>
      </c>
      <c r="F253">
        <v>28.4129</v>
      </c>
      <c r="G253" s="42">
        <f ref="G253" si="124" t="shared">+B253/D253-1</f>
        <v>-1.0164833512598781E-2</v>
      </c>
      <c r="H253" s="25">
        <f>(B253/(D253*(1-VLOOKUP(A253,FX!A:M,13,0))))-1</f>
        <v>-8.8612465470837565E-3</v>
      </c>
      <c r="I253" s="25">
        <f si="115" t="shared"/>
        <v>-2.5657359861189777E-3</v>
      </c>
      <c r="J253">
        <v>1845.787</v>
      </c>
      <c r="K253">
        <v>1844.14</v>
      </c>
      <c r="L253" s="25">
        <f si="118" t="shared"/>
        <v>-8.9230230790438014E-4</v>
      </c>
      <c r="M253">
        <f si="119" t="shared"/>
        <v>4</v>
      </c>
    </row>
    <row r="254" spans="1:14">
      <c r="A254" s="1">
        <v>42755</v>
      </c>
      <c r="B254">
        <v>28.852499999999999</v>
      </c>
      <c r="C254" s="25">
        <f si="120" t="shared"/>
        <v>1.8083980239943509E-2</v>
      </c>
      <c r="D254" s="26">
        <f si="121" t="shared"/>
        <v>28.976924121379074</v>
      </c>
      <c r="E254" s="26">
        <f>D254*(1-VLOOKUP(A254,FX!A:M,13,0))</f>
        <v>29.016942678068972</v>
      </c>
      <c r="F254">
        <v>28.886199999999999</v>
      </c>
      <c r="G254" s="42">
        <f ref="G254" si="125" t="shared">+B254/D254-1</f>
        <v>-4.293903688945222E-3</v>
      </c>
      <c r="H254" s="25">
        <f>(B254/(D254*(1-VLOOKUP(A254,FX!A:M,13,0))))-1</f>
        <v>-5.6671262680357826E-3</v>
      </c>
      <c r="I254" s="25">
        <f si="115" t="shared"/>
        <v>-1.1666470494561265E-3</v>
      </c>
      <c r="J254">
        <v>1844.14</v>
      </c>
      <c r="K254">
        <v>1880.748</v>
      </c>
      <c r="L254" s="25">
        <f si="118" t="shared"/>
        <v>1.9850987452145752E-2</v>
      </c>
      <c r="M254">
        <f si="119" t="shared"/>
        <v>5</v>
      </c>
      <c r="N254" t="s">
        <v>165</v>
      </c>
    </row>
    <row r="255" spans="1:14">
      <c r="A255" s="1">
        <v>42758</v>
      </c>
      <c r="B255">
        <v>29.053100000000001</v>
      </c>
      <c r="C255" s="25">
        <f si="120" t="shared"/>
        <v>6.9526037605061042E-3</v>
      </c>
      <c r="D255" s="26">
        <f si="121" t="shared"/>
        <v>28.987200054871789</v>
      </c>
      <c r="E255" s="26">
        <f>D255*(1-VLOOKUP(A255,FX!A:M,13,0))</f>
        <v>29.095288872549137</v>
      </c>
      <c r="F255">
        <v>29.1112</v>
      </c>
      <c r="G255" s="42">
        <f ref="G255" si="126" t="shared">+B255/D255-1</f>
        <v>2.2734153351640085E-3</v>
      </c>
      <c r="H255" s="25">
        <f>(B255/(D255*(1-VLOOKUP(A255,FX!A:M,13,0))))-1</f>
        <v>-1.4500241854942253E-3</v>
      </c>
      <c r="I255" s="25">
        <f si="115" t="shared"/>
        <v>-1.9957954326856875E-3</v>
      </c>
      <c r="J255">
        <v>1880.748</v>
      </c>
      <c r="K255">
        <v>1887.3240000000001</v>
      </c>
      <c r="L255" s="25">
        <f si="118" t="shared"/>
        <v>3.4964811872724155E-3</v>
      </c>
      <c r="M255">
        <f ref="M255" si="127" t="shared">WEEKDAY(A255,2)</f>
        <v>1</v>
      </c>
    </row>
    <row r="256" spans="1:14">
      <c r="A256" s="1">
        <v>42759</v>
      </c>
      <c r="B256">
        <v>28.76</v>
      </c>
      <c r="C256" s="25">
        <f ref="C256" si="128" t="shared">B256/B255-1</f>
        <v>-1.0088424298956067E-2</v>
      </c>
      <c r="D256" s="26">
        <f ref="D256" si="129" t="shared">+F255*(1+L256)</f>
        <v>28.708494789024034</v>
      </c>
      <c r="E256" s="26">
        <f>D256*(1-VLOOKUP(A256,FX!A:M,13,0))</f>
        <v>28.678379618295587</v>
      </c>
      <c r="F256">
        <v>28.959800000000001</v>
      </c>
      <c r="G256" s="42">
        <f ref="G256" si="130" t="shared">+B256/D256-1</f>
        <v>1.7940756335179664E-3</v>
      </c>
      <c r="H256" s="25">
        <f>(B256/(D256*(1-VLOOKUP(A256,FX!A:M,13,0))))-1</f>
        <v>2.8460597422437228E-3</v>
      </c>
      <c r="I256" s="25">
        <f si="115" t="shared"/>
        <v>-6.8992189172577545E-3</v>
      </c>
      <c r="J256">
        <v>1887.3240000000001</v>
      </c>
      <c r="K256">
        <v>1861.2159999999999</v>
      </c>
      <c r="L256" s="25">
        <f si="118" t="shared"/>
        <v>-1.3833342870646526E-2</v>
      </c>
      <c r="M256">
        <f ref="M256" si="131" t="shared">WEEKDAY(A256,2)</f>
        <v>2</v>
      </c>
    </row>
    <row r="257" spans="1:14">
      <c r="A257" s="1">
        <v>42760</v>
      </c>
      <c r="B257">
        <v>29</v>
      </c>
      <c r="C257" s="25">
        <f ref="C257" si="132" t="shared">B257/B256-1</f>
        <v>8.3449235048678183E-3</v>
      </c>
      <c r="D257" s="26">
        <f ref="D257" si="133" t="shared">+F256*(1+L257)</f>
        <v>29.10741404511889</v>
      </c>
      <c r="E257" s="26">
        <f>D257*(1-VLOOKUP(A257,FX!A:M,13,0))</f>
        <v>29.08096322953288</v>
      </c>
      <c r="F257">
        <v>29.012699999999999</v>
      </c>
      <c r="G257" s="42">
        <f ref="G257:G258" si="134" t="shared">+B257/D257-1</f>
        <v>-3.6902641008366155E-3</v>
      </c>
      <c r="H257" s="25">
        <f>(B257/(D257*(1-VLOOKUP(A257,FX!A:M,13,0))))-1</f>
        <v>-2.784062855616054E-3</v>
      </c>
      <c r="I257" s="25">
        <f si="115" t="shared"/>
        <v>-4.3773933484292371E-4</v>
      </c>
      <c r="J257">
        <v>1861.2159999999999</v>
      </c>
      <c r="K257">
        <v>1870.703</v>
      </c>
      <c r="L257" s="25">
        <f si="118" t="shared"/>
        <v>5.0972052679538749E-3</v>
      </c>
      <c r="M257">
        <f ref="M257" si="135" t="shared">WEEKDAY(A257,2)</f>
        <v>3</v>
      </c>
    </row>
    <row r="258" spans="1:14">
      <c r="A258" s="1">
        <v>42761</v>
      </c>
      <c r="B258">
        <v>29.09</v>
      </c>
      <c r="C258" s="25">
        <f ref="C258:C262" si="136" t="shared">B258/B257-1</f>
        <v>3.1034482758620641E-3</v>
      </c>
      <c r="D258" s="26">
        <f ref="D258" si="137" t="shared">+F257*(1+L258)</f>
        <v>29.253538988497905</v>
      </c>
      <c r="E258" s="26">
        <f>D258*(1-VLOOKUP(A258,FX!A:M,13,0))</f>
        <v>29.148299545488381</v>
      </c>
      <c r="F258">
        <v>29.075600000000001</v>
      </c>
      <c r="G258" s="42">
        <f si="134" t="shared"/>
        <v>-5.5904001414053273E-3</v>
      </c>
      <c r="H258" s="25">
        <f>(B258/(D258*(1-VLOOKUP(A258,FX!A:M,13,0))))-1</f>
        <v>-2.000101082994532E-3</v>
      </c>
      <c r="I258" s="25">
        <f si="115" t="shared"/>
        <v>4.9526063090699068E-4</v>
      </c>
      <c r="J258">
        <v>1870.703</v>
      </c>
      <c r="K258">
        <v>1886.232</v>
      </c>
      <c r="L258" s="25">
        <f si="118" t="shared"/>
        <v>8.3011573723887899E-3</v>
      </c>
      <c r="M258">
        <f ref="M258" si="138" t="shared">WEEKDAY(A258,2)</f>
        <v>4</v>
      </c>
      <c r="N258" t="s">
        <v>179</v>
      </c>
    </row>
    <row r="259" spans="1:14">
      <c r="A259" s="1">
        <v>42762</v>
      </c>
      <c r="B259">
        <v>29.12</v>
      </c>
      <c r="C259" s="25">
        <f si="136" t="shared"/>
        <v>1.031282227569541E-3</v>
      </c>
      <c r="D259" s="26">
        <f ref="D259:D262" si="139" t="shared">+F258*(1+L259)</f>
        <v>29.075600000000001</v>
      </c>
      <c r="E259" s="26">
        <f>D259*(1-VLOOKUP(A259,FX!A:M,13,0))</f>
        <v>28.997820024101809</v>
      </c>
      <c r="F259">
        <v>29.011900000000001</v>
      </c>
      <c r="G259" s="42">
        <f ref="G259" si="140" t="shared">+B259/D259-1</f>
        <v>1.5270536119633693E-3</v>
      </c>
      <c r="H259" s="25">
        <f>(B259/(D259*(1-VLOOKUP(A259,FX!A:M,13,0))))-1</f>
        <v>4.2134193465799274E-3</v>
      </c>
      <c r="I259" s="25">
        <f si="115" t="shared"/>
        <v>3.7260572385813262E-3</v>
      </c>
      <c r="J259">
        <v>1886.232</v>
      </c>
      <c r="K259">
        <v>1886.232</v>
      </c>
      <c r="L259" s="25">
        <f ref="L259" si="141" t="shared">+K259/J259-1</f>
        <v>0</v>
      </c>
      <c r="M259">
        <f ref="M259" si="142" t="shared">WEEKDAY(A259,2)</f>
        <v>5</v>
      </c>
    </row>
    <row r="260" spans="1:14">
      <c r="A260" s="1">
        <v>42765</v>
      </c>
      <c r="B260">
        <v>29.11</v>
      </c>
      <c r="C260" s="25">
        <f si="136" t="shared"/>
        <v>-3.4340659340659219E-4</v>
      </c>
      <c r="D260" s="26">
        <f si="139" t="shared"/>
        <v>29.011900000000001</v>
      </c>
      <c r="E260" s="26">
        <f>D260*(1-VLOOKUP(A260,FX!A:M,13,0))</f>
        <v>29.038733233652387</v>
      </c>
      <c r="F260">
        <v>29</v>
      </c>
      <c r="G260" s="42">
        <f ref="G260:G261" si="143" t="shared">+B260/D260-1</f>
        <v>3.3813710925516549E-3</v>
      </c>
      <c r="H260" s="25">
        <f>(B260/(D260*(1-VLOOKUP(A260,FX!A:M,13,0))))-1</f>
        <v>2.454196805838027E-3</v>
      </c>
      <c r="I260" s="25">
        <f ref="I260:I264" si="144" t="shared">+B260/F260-1</f>
        <v>3.7931034482758808E-3</v>
      </c>
      <c r="J260">
        <v>1886.232</v>
      </c>
      <c r="K260">
        <v>1886.232</v>
      </c>
      <c r="L260" s="25">
        <f ref="L260:L261" si="145" t="shared">+K260/J260-1</f>
        <v>0</v>
      </c>
      <c r="M260">
        <f ref="M260:M261" si="146" t="shared">WEEKDAY(A260,2)</f>
        <v>1</v>
      </c>
    </row>
    <row r="261" spans="1:14">
      <c r="A261" s="1">
        <v>42766</v>
      </c>
      <c r="B261">
        <v>29.23</v>
      </c>
      <c r="C261" s="25">
        <f si="136" t="shared"/>
        <v>4.1222947440742175E-3</v>
      </c>
      <c r="D261" s="26">
        <f>+F260*(1+L261)</f>
        <v>29</v>
      </c>
      <c r="E261" s="26">
        <f>D261*(1-VLOOKUP(A261,FX!A:M,13,0))</f>
        <v>29.148583240841955</v>
      </c>
      <c r="F261">
        <v>29.1401</v>
      </c>
      <c r="G261" s="42">
        <f si="143" t="shared"/>
        <v>7.9310344827585588E-3</v>
      </c>
      <c r="H261" s="25">
        <f>(B261/(D261*(1-VLOOKUP(A261,FX!A:M,13,0))))-1</f>
        <v>2.7931635127969034E-3</v>
      </c>
      <c r="I261" s="25">
        <f si="144" t="shared"/>
        <v>3.0850957958277192E-3</v>
      </c>
      <c r="J261">
        <v>1886.232</v>
      </c>
      <c r="K261">
        <v>1886.232</v>
      </c>
      <c r="L261" s="25">
        <f si="145" t="shared"/>
        <v>0</v>
      </c>
      <c r="M261">
        <f si="146" t="shared"/>
        <v>2</v>
      </c>
    </row>
    <row r="262" spans="1:14">
      <c r="A262" s="1">
        <v>42767</v>
      </c>
      <c r="B262">
        <v>29.24</v>
      </c>
      <c r="C262" s="25">
        <f si="136" t="shared"/>
        <v>3.4211426616481688E-4</v>
      </c>
      <c r="D262" s="26">
        <f si="139" t="shared"/>
        <v>29.1401</v>
      </c>
      <c r="E262" s="26">
        <f>D262*(1-VLOOKUP(A262,FX!A:M,13,0))</f>
        <v>29.135960184107578</v>
      </c>
      <c r="F262">
        <v>29.1007</v>
      </c>
      <c r="G262" s="42">
        <f ref="G262:G263" si="147" t="shared">+B262/D262-1</f>
        <v>3.4282655172768184E-3</v>
      </c>
      <c r="H262" s="25">
        <f>(B262/(D262*(1-VLOOKUP(A262,FX!A:M,13,0))))-1</f>
        <v>3.5708387585307033E-3</v>
      </c>
      <c r="I262" s="25">
        <f si="144" t="shared"/>
        <v>4.7868264337282973E-3</v>
      </c>
      <c r="J262">
        <v>1886.232</v>
      </c>
      <c r="K262">
        <v>1886.232</v>
      </c>
      <c r="L262" s="25">
        <f ref="L262" si="148" t="shared">+K262/J262-1</f>
        <v>0</v>
      </c>
      <c r="M262">
        <f ref="M262:M270" si="149" t="shared">WEEKDAY(A262,2)</f>
        <v>3</v>
      </c>
    </row>
    <row r="263" spans="1:14">
      <c r="A263" s="1">
        <v>42768</v>
      </c>
      <c r="B263">
        <v>29.22</v>
      </c>
      <c r="C263" s="25">
        <f ref="C263" si="150" t="shared">B263/B262-1</f>
        <v>-6.8399452804379646E-4</v>
      </c>
      <c r="D263" s="26">
        <f ref="D263" si="151" t="shared">+F262*(1+L263)</f>
        <v>29.1007</v>
      </c>
      <c r="E263" s="26">
        <f>D263*(1-VLOOKUP(A263,FX!A:M,13,0))</f>
        <v>29.178367916235171</v>
      </c>
      <c r="F263">
        <v>29.2654</v>
      </c>
      <c r="G263" s="42">
        <f si="147" t="shared"/>
        <v>4.0995577425972929E-3</v>
      </c>
      <c r="H263" s="25">
        <f>(B263/(D263*(1-VLOOKUP(A263,FX!A:M,13,0))))-1</f>
        <v>1.4268133119832438E-3</v>
      </c>
      <c r="I263" s="25">
        <f si="144" t="shared"/>
        <v>-1.5513199887922102E-3</v>
      </c>
      <c r="J263">
        <v>1886.232</v>
      </c>
      <c r="K263">
        <v>1886.232</v>
      </c>
      <c r="L263" s="25">
        <f ref="L263:L268" si="152" t="shared">+K263/J263-1</f>
        <v>0</v>
      </c>
      <c r="M263">
        <f si="149" t="shared"/>
        <v>4</v>
      </c>
    </row>
    <row r="264" spans="1:14">
      <c r="A264" s="1">
        <v>42769</v>
      </c>
      <c r="B264">
        <v>29.18</v>
      </c>
      <c r="C264" s="25">
        <f ref="C264" si="153" t="shared">B264/B263-1</f>
        <v>-1.3689253935660339E-3</v>
      </c>
      <c r="D264" s="26">
        <f ref="D264" si="154" t="shared">+F263*(1+L264)</f>
        <v>29.118454871617065</v>
      </c>
      <c r="E264" s="26">
        <f>D264*(1-VLOOKUP(A264,FX!A:M,13,0))</f>
        <v>29.160387644652005</v>
      </c>
      <c r="F264">
        <v>29.270499999999998</v>
      </c>
      <c r="G264" s="42">
        <f ref="G264" si="155" t="shared">+B264/D264-1</f>
        <v>2.1136124376890386E-3</v>
      </c>
      <c r="H264" s="25">
        <f>(B264/(D264*(1-VLOOKUP(A264,FX!A:M,13,0))))-1</f>
        <v>6.7256840296470166E-4</v>
      </c>
      <c r="I264" s="25">
        <f si="144" t="shared"/>
        <v>-3.0918501563006462E-3</v>
      </c>
      <c r="J264">
        <v>1886.232</v>
      </c>
      <c r="K264">
        <v>1876.761</v>
      </c>
      <c r="L264" s="25">
        <f si="152" t="shared"/>
        <v>-5.0211214739226406E-3</v>
      </c>
      <c r="M264">
        <f si="149" t="shared"/>
        <v>5</v>
      </c>
      <c r="N264" t="s">
        <v>195</v>
      </c>
    </row>
    <row r="265" spans="1:14">
      <c r="A265" s="1">
        <v>42772</v>
      </c>
      <c r="B265">
        <v>29.3</v>
      </c>
      <c r="C265" s="25">
        <f ref="C265" si="156" t="shared">B265/B264-1</f>
        <v>4.1124057573680428E-3</v>
      </c>
      <c r="D265" s="26">
        <f ref="D265:D270" si="157" t="shared">+F264*(1+L265)</f>
        <v>29.639913613667375</v>
      </c>
      <c r="E265" s="26">
        <f>D265*(1-VLOOKUP(A265,FX!A:M,13,0))</f>
        <v>29.641221228070812</v>
      </c>
      <c r="F265">
        <v>29.421199999999999</v>
      </c>
      <c r="G265" s="42">
        <f ref="G265" si="158" t="shared">+B265/D265-1</f>
        <v>-1.1468104060554207E-2</v>
      </c>
      <c r="H265" s="25">
        <f>(B265/(D265*(1-VLOOKUP(A265,FX!A:M,13,0))))-1</f>
        <v>-1.1511712875975189E-2</v>
      </c>
      <c r="I265" s="25">
        <f ref="I265:I283" si="159" t="shared">+B265/F265-1</f>
        <v>-4.119478471306337E-3</v>
      </c>
      <c r="J265">
        <v>1876.761</v>
      </c>
      <c r="K265">
        <v>1900.4469999999999</v>
      </c>
      <c r="L265" s="25">
        <f si="152" t="shared"/>
        <v>1.2620679990686057E-2</v>
      </c>
      <c r="M265">
        <f si="149" t="shared"/>
        <v>1</v>
      </c>
      <c r="N265" t="s">
        <v>204</v>
      </c>
    </row>
    <row r="266" spans="1:14">
      <c r="A266" s="1">
        <v>42773</v>
      </c>
      <c r="B266">
        <v>29.01</v>
      </c>
      <c r="C266" s="25">
        <f ref="C266" si="160" t="shared">B266/B265-1</f>
        <v>-9.8976109215016539E-3</v>
      </c>
      <c r="D266" s="26">
        <f si="157" t="shared"/>
        <v>29.246061184973851</v>
      </c>
      <c r="E266" s="26">
        <f>D266*(1-VLOOKUP(A266,FX!A:M,13,0))</f>
        <v>29.095488176324114</v>
      </c>
      <c r="F266">
        <v>29.154</v>
      </c>
      <c r="G266" s="42">
        <f ref="G266" si="161" t="shared">+B266/D266-1</f>
        <v>-8.0715547806873289E-3</v>
      </c>
      <c r="H266" s="25">
        <f>(B266/(D266*(1-VLOOKUP(A266,FX!A:M,13,0))))-1</f>
        <v>-2.9381935716643603E-3</v>
      </c>
      <c r="I266" s="25">
        <f si="159" t="shared"/>
        <v>-4.9392879193248529E-3</v>
      </c>
      <c r="J266">
        <v>1900.4469999999999</v>
      </c>
      <c r="K266">
        <v>1889.134</v>
      </c>
      <c r="L266" s="25">
        <f si="152" t="shared"/>
        <v>-5.9528100494251612E-3</v>
      </c>
      <c r="M266">
        <f si="149" t="shared"/>
        <v>2</v>
      </c>
    </row>
    <row r="267" spans="1:14">
      <c r="A267" s="1">
        <v>42774</v>
      </c>
      <c r="B267">
        <v>29.25</v>
      </c>
      <c r="C267" s="25">
        <f ref="C267" si="162" t="shared">B267/B266-1</f>
        <v>8.2730093071354815E-3</v>
      </c>
      <c r="D267" s="26">
        <f si="157" t="shared"/>
        <v>29.377678191171192</v>
      </c>
      <c r="E267" s="26">
        <f>D267*(1-VLOOKUP(A267,FX!A:M,13,0))</f>
        <v>29.345460404771927</v>
      </c>
      <c r="F267">
        <v>29.4129</v>
      </c>
      <c r="G267" s="42">
        <f ref="G267" si="163" t="shared">+B267/D267-1</f>
        <v>-4.3460953701086602E-3</v>
      </c>
      <c r="H267" s="25">
        <f>(B267/(D267*(1-VLOOKUP(A267,FX!A:M,13,0))))-1</f>
        <v>-3.2529871215244421E-3</v>
      </c>
      <c r="I267" s="25">
        <f si="159" t="shared"/>
        <v>-5.5383862182919463E-3</v>
      </c>
      <c r="J267">
        <v>1889.134</v>
      </c>
      <c r="K267">
        <v>1903.6279999999999</v>
      </c>
      <c r="L267" s="25">
        <f si="152" t="shared"/>
        <v>7.6722985240855746E-3</v>
      </c>
      <c r="M267">
        <f si="149" t="shared"/>
        <v>3</v>
      </c>
      <c r="N267" t="s">
        <v>209</v>
      </c>
    </row>
    <row r="268" spans="1:14">
      <c r="A268" s="1">
        <v>42775</v>
      </c>
      <c r="B268">
        <v>29.3582</v>
      </c>
      <c r="C268" s="25">
        <f ref="C268" si="164" t="shared">B268/B267-1</f>
        <v>3.6991452991452789E-3</v>
      </c>
      <c r="D268" s="26">
        <f si="157" t="shared"/>
        <v>29.57442444521724</v>
      </c>
      <c r="E268" s="26">
        <f>D268*(1-VLOOKUP(A268,FX!A:M,13,0))</f>
        <v>29.484230159463657</v>
      </c>
      <c r="F268">
        <v>29.467199999999998</v>
      </c>
      <c r="G268" s="42">
        <f ref="G268" si="165" t="shared">+B268/D268-1</f>
        <v>-7.3111970654836655E-3</v>
      </c>
      <c r="H268" s="25">
        <f>(B268/(D268*(1-VLOOKUP(A268,FX!A:M,13,0))))-1</f>
        <v>-4.2744938152371459E-3</v>
      </c>
      <c r="I268" s="25">
        <f si="159" t="shared"/>
        <v>-3.6990280718900426E-3</v>
      </c>
      <c r="J268">
        <v>1903.6279999999999</v>
      </c>
      <c r="K268">
        <v>1914.0820000000001</v>
      </c>
      <c r="L268" s="25">
        <f si="152" t="shared"/>
        <v>5.4916191608864739E-3</v>
      </c>
      <c r="M268">
        <f si="149" t="shared"/>
        <v>4</v>
      </c>
    </row>
    <row r="269" spans="1:14">
      <c r="A269" s="1">
        <v>42776</v>
      </c>
      <c r="B269">
        <v>29.3064</v>
      </c>
      <c r="C269" s="25">
        <f ref="C269" si="166" t="shared">B269/B268-1</f>
        <v>-1.7644133495923198E-3</v>
      </c>
      <c r="D269" s="26">
        <f si="157" t="shared"/>
        <v>29.322533638579742</v>
      </c>
      <c r="E269" s="26">
        <f>D269*(1-VLOOKUP(A269,FX!A:M,13,0))</f>
        <v>29.308011612067926</v>
      </c>
      <c r="F269">
        <v>29.402799999999999</v>
      </c>
      <c r="G269" s="42">
        <f ref="G269" si="167" t="shared">+B269/D269-1</f>
        <v>-5.5021297881685527E-4</v>
      </c>
      <c r="H269" s="25">
        <f>(B269/(D269*(1-VLOOKUP(A269,FX!A:M,13,0))))-1</f>
        <v>-5.4988789047083486E-5</v>
      </c>
      <c r="I269" s="25">
        <f si="159" t="shared"/>
        <v>-3.2785993170718619E-3</v>
      </c>
      <c r="J269">
        <v>1914.0820000000001</v>
      </c>
      <c r="K269">
        <v>1904.6849999999999</v>
      </c>
      <c r="L269" s="25">
        <f>+K269/J269-1</f>
        <v>-4.9094030454286397E-3</v>
      </c>
      <c r="M269">
        <f si="149" t="shared"/>
        <v>5</v>
      </c>
      <c r="N269" t="s">
        <v>217</v>
      </c>
    </row>
    <row r="270" spans="1:14">
      <c r="A270" s="1">
        <v>42779</v>
      </c>
      <c r="B270">
        <v>29.437000000000001</v>
      </c>
      <c r="C270" s="25">
        <f ref="C270" si="168" t="shared">B270/B269-1</f>
        <v>4.4563644801136615E-3</v>
      </c>
      <c r="D270" s="26">
        <f si="157" t="shared"/>
        <v>29.541672091080677</v>
      </c>
      <c r="E270" s="26">
        <f>D270*(1-VLOOKUP(A270,FX!A:M,13,0))</f>
        <v>29.518665143245386</v>
      </c>
      <c r="F270">
        <v>29.624099999999999</v>
      </c>
      <c r="G270" s="42">
        <f ref="G270" si="169" t="shared">+B270/D270-1</f>
        <v>-3.5432013041766242E-3</v>
      </c>
      <c r="H270" s="25">
        <f>(B270/(D270*(1-VLOOKUP(A270,FX!A:M,13,0))))-1</f>
        <v>-2.7665594920734948E-3</v>
      </c>
      <c r="I270" s="25">
        <f si="159" t="shared"/>
        <v>-6.3158036868630196E-3</v>
      </c>
      <c r="J270">
        <v>1904.6849999999999</v>
      </c>
      <c r="K270">
        <v>1913.681</v>
      </c>
      <c r="L270" s="25">
        <f>+K270/J270-1</f>
        <v>4.7230906947868245E-3</v>
      </c>
      <c r="M270">
        <f si="149" t="shared"/>
        <v>1</v>
      </c>
    </row>
    <row r="271" spans="1:14">
      <c r="A271" s="1">
        <v>42780</v>
      </c>
      <c r="B271">
        <v>29.569099999999999</v>
      </c>
      <c r="C271" s="25">
        <f ref="C271" si="170" t="shared">B271/B270-1</f>
        <v>4.4875496823724159E-3</v>
      </c>
      <c r="D271" s="26">
        <f ref="D271" si="171" t="shared">+F270*(1+L271)</f>
        <v>29.557752007518491</v>
      </c>
      <c r="E271" s="26">
        <f>D271*(1-VLOOKUP(A271,FX!A:M,13,0))</f>
        <v>29.619967319800775</v>
      </c>
      <c r="F271">
        <v>29.6571</v>
      </c>
      <c r="G271" s="42">
        <f ref="G271" si="172" t="shared">+B271/D271-1</f>
        <v>3.8392610096393831E-4</v>
      </c>
      <c r="H271" s="25">
        <f>(B271/(D271*(1-VLOOKUP(A271,FX!A:M,13,0))))-1</f>
        <v>-1.7173320703419703E-3</v>
      </c>
      <c r="I271" s="25">
        <f si="159" t="shared"/>
        <v>-2.9672489892808018E-3</v>
      </c>
      <c r="J271">
        <v>1913.681</v>
      </c>
      <c r="K271">
        <v>1909.395</v>
      </c>
      <c r="L271" s="25">
        <f ref="L271:L276" si="173" t="shared">+K271/J271-1</f>
        <v>-2.2396627233065569E-3</v>
      </c>
      <c r="M271">
        <f ref="M271:M276" si="174" t="shared">WEEKDAY(B271,2)</f>
        <v>7</v>
      </c>
    </row>
    <row r="272" spans="1:14">
      <c r="A272" s="1">
        <v>42781</v>
      </c>
      <c r="B272">
        <v>29.37</v>
      </c>
      <c r="C272" s="25">
        <f ref="C272" si="175" t="shared">B272/B271-1</f>
        <v>-6.7333804545961495E-3</v>
      </c>
      <c r="D272" s="26">
        <f ref="D272" si="176" t="shared">+F271*(1+L272)</f>
        <v>29.392462421185769</v>
      </c>
      <c r="E272" s="26">
        <f>D272*(1-VLOOKUP(A272,FX!A:M,13,0))</f>
        <v>29.446944958404927</v>
      </c>
      <c r="F272">
        <v>29.431100000000001</v>
      </c>
      <c r="G272" s="42">
        <f ref="G272" si="177" t="shared">+B272/D272-1</f>
        <v>-7.6422386337993142E-4</v>
      </c>
      <c r="H272" s="25">
        <f>(B272/(D272*(1-VLOOKUP(A272,FX!A:M,13,0))))-1</f>
        <v>-2.6130030980672236E-3</v>
      </c>
      <c r="I272" s="25">
        <f si="159" t="shared"/>
        <v>-2.0760352144499894E-3</v>
      </c>
      <c r="J272">
        <v>1909.395</v>
      </c>
      <c r="K272">
        <v>1892.357</v>
      </c>
      <c r="L272" s="25">
        <f si="173" t="shared"/>
        <v>-8.9232453211619545E-3</v>
      </c>
      <c r="M272">
        <f si="174" t="shared"/>
        <v>7</v>
      </c>
    </row>
    <row r="273" spans="1:14">
      <c r="A273" s="1">
        <v>42782</v>
      </c>
      <c r="B273">
        <v>29.417000000000002</v>
      </c>
      <c r="C273" s="25">
        <f ref="C273" si="178" t="shared">B273/B272-1</f>
        <v>1.6002723867891699E-3</v>
      </c>
      <c r="D273" s="26">
        <f ref="D273" si="179" t="shared">+F272*(1+L273)</f>
        <v>29.513108939275202</v>
      </c>
      <c r="E273" s="26">
        <f>D273*(1-VLOOKUP(A273,FX!A:M,13,0))</f>
        <v>29.493928698903641</v>
      </c>
      <c r="F273">
        <v>29.626000000000001</v>
      </c>
      <c r="G273" s="42">
        <f ref="G273" si="180" t="shared">+B273/D273-1</f>
        <v>-3.2564830588655003E-3</v>
      </c>
      <c r="H273" s="25">
        <f>(B273/(D273*(1-VLOOKUP(A273,FX!A:M,13,0))))-1</f>
        <v>-2.6082893089282022E-3</v>
      </c>
      <c r="I273" s="25">
        <f si="159" t="shared"/>
        <v>-7.0546141902383397E-3</v>
      </c>
      <c r="J273">
        <v>1892.357</v>
      </c>
      <c r="K273">
        <v>1897.63</v>
      </c>
      <c r="L273" s="25">
        <f si="173" t="shared"/>
        <v>2.7864721085926192E-3</v>
      </c>
      <c r="M273">
        <f si="174" t="shared"/>
        <v>7</v>
      </c>
      <c r="N273" t="s">
        <v>232</v>
      </c>
    </row>
    <row r="274" spans="1:14">
      <c r="A274" s="1">
        <v>42783</v>
      </c>
      <c r="B274">
        <v>29.251000000000001</v>
      </c>
      <c r="C274" s="25">
        <f ref="C274:C276" si="181" t="shared">B274/B273-1</f>
        <v>-5.6429955467927062E-3</v>
      </c>
      <c r="D274" s="26">
        <f ref="D274:D276" si="182" t="shared">+F273*(1+L274)</f>
        <v>29.395549708847351</v>
      </c>
      <c r="E274" s="26">
        <f>D274*(1-VLOOKUP(A274,FX!A:M,13,0))</f>
        <v>29.385466171339544</v>
      </c>
      <c r="F274">
        <v>29.445</v>
      </c>
      <c r="G274" s="42">
        <f ref="G274" si="183" t="shared">+B274/D274-1</f>
        <v>-4.9174011127216533E-3</v>
      </c>
      <c r="H274" s="25">
        <f>(B274/(D274*(1-VLOOKUP(A274,FX!A:M,13,0))))-1</f>
        <v>-4.5759414043494706E-3</v>
      </c>
      <c r="I274" s="25">
        <f si="159" t="shared"/>
        <v>-6.5885549329257609E-3</v>
      </c>
      <c r="J274">
        <v>1897.63</v>
      </c>
      <c r="K274">
        <v>1882.8689999999999</v>
      </c>
      <c r="L274" s="25">
        <f si="173" t="shared"/>
        <v>-7.7786502110528399E-3</v>
      </c>
      <c r="M274">
        <f si="174" t="shared"/>
        <v>7</v>
      </c>
    </row>
    <row r="275" spans="1:14">
      <c r="A275" s="1">
        <v>42786</v>
      </c>
      <c r="B275">
        <v>29.25</v>
      </c>
      <c r="C275" s="25">
        <f si="181" t="shared"/>
        <v>-3.4186865406349298E-5</v>
      </c>
      <c r="D275" s="26">
        <f si="182" t="shared"/>
        <v>29.634146071766011</v>
      </c>
      <c r="E275" s="26">
        <f>D275*(1-VLOOKUP(A275,FX!A:M,13,0))</f>
        <v>29.611124641037453</v>
      </c>
      <c r="F275" s="27">
        <v>29.61</v>
      </c>
      <c r="G275" s="42">
        <f ref="G275" si="184" t="shared">+B275/D275-1</f>
        <v>-1.2962953980037439E-2</v>
      </c>
      <c r="H275" s="25">
        <f>(B275/(D275*(1-VLOOKUP(A275,FX!A:M,13,0))))-1</f>
        <v>-1.2195573299400353E-2</v>
      </c>
      <c r="I275" s="25">
        <f si="159" t="shared"/>
        <v>-1.2158054711246202E-2</v>
      </c>
      <c r="J275">
        <v>1882.8689999999999</v>
      </c>
      <c r="K275">
        <v>1894.9639999999999</v>
      </c>
      <c r="L275" s="25">
        <f si="173" t="shared"/>
        <v>6.4237076503994572E-3</v>
      </c>
      <c r="M275">
        <f si="174" t="shared"/>
        <v>7</v>
      </c>
    </row>
    <row r="276" spans="1:14">
      <c r="A276" s="1">
        <v>42787</v>
      </c>
      <c r="B276">
        <v>29.978999999999999</v>
      </c>
      <c r="C276" s="25">
        <f si="181" t="shared"/>
        <v>2.4923076923076826E-2</v>
      </c>
      <c r="D276" s="26">
        <f si="182" t="shared"/>
        <v>30.01803198899821</v>
      </c>
      <c r="E276" s="26">
        <f>D276*(1-VLOOKUP(A276,FX!A:M,13,0))</f>
        <v>29.999323677415795</v>
      </c>
      <c r="F276">
        <v>30.064599999999999</v>
      </c>
      <c r="G276" s="42">
        <f ref="G276" si="185" t="shared">+B276/D276-1</f>
        <v>-1.3002847426012432E-3</v>
      </c>
      <c r="H276" s="25">
        <f>(B276/(D276*(1-VLOOKUP(A276,FX!A:M,13,0))))-1</f>
        <v>-6.7747118682870422E-4</v>
      </c>
      <c r="I276" s="25">
        <f si="159" t="shared"/>
        <v>-2.8472023575899508E-3</v>
      </c>
      <c r="J276">
        <v>1894.9639999999999</v>
      </c>
      <c r="K276">
        <v>1921.077</v>
      </c>
      <c r="L276" s="25">
        <f si="173" t="shared"/>
        <v>1.3780209017163481E-2</v>
      </c>
      <c r="M276">
        <f si="174" t="shared"/>
        <v>7</v>
      </c>
    </row>
    <row r="277" spans="1:14">
      <c r="A277" s="1">
        <v>42788</v>
      </c>
      <c r="B277">
        <v>29.99</v>
      </c>
      <c r="C277" s="25">
        <f ref="C277" si="186" t="shared">B277/B276-1</f>
        <v>3.669235131258386E-4</v>
      </c>
      <c r="D277" s="26">
        <f ref="D277" si="187" t="shared">+F276*(1+L277)</f>
        <v>30.047322546571532</v>
      </c>
      <c r="E277" s="26">
        <f>D277*(1-VLOOKUP(A277,FX!A:M,13,0))</f>
        <v>30.062762906251095</v>
      </c>
      <c r="F277">
        <v>30.120200000000001</v>
      </c>
      <c r="G277" s="42">
        <f ref="G277" si="188" t="shared">+B277/D277-1</f>
        <v>-1.9077422450098913E-3</v>
      </c>
      <c r="H277" s="25">
        <f>(B277/(D277*(1-VLOOKUP(A277,FX!A:M,13,0))))-1</f>
        <v>-2.4203665670385899E-3</v>
      </c>
      <c r="I277" s="25">
        <f si="159" t="shared"/>
        <v>-4.3226804602891633E-3</v>
      </c>
      <c r="J277">
        <v>1921.077</v>
      </c>
      <c r="K277">
        <v>1919.973</v>
      </c>
      <c r="L277" s="25">
        <f ref="L277:L284" si="189" t="shared">+K277/J277-1</f>
        <v>-5.7467764176033498E-4</v>
      </c>
      <c r="M277">
        <f ref="M277:M284" si="190" t="shared">WEEKDAY(B277,2)</f>
        <v>7</v>
      </c>
    </row>
    <row r="278" spans="1:14">
      <c r="A278" s="1">
        <v>42789</v>
      </c>
      <c r="B278">
        <v>30.05</v>
      </c>
      <c r="C278" s="25">
        <f ref="C278" si="191" t="shared">B278/B277-1</f>
        <v>2.0006668889631651E-3</v>
      </c>
      <c r="D278" s="26">
        <f ref="D278" si="192" t="shared">+F277*(1+L278)</f>
        <v>30.21398181651513</v>
      </c>
      <c r="E278" s="26">
        <f>D278*(1-VLOOKUP(A278,FX!A:M,13,0))</f>
        <v>30.250240208081152</v>
      </c>
      <c r="F278">
        <v>30.1357</v>
      </c>
      <c r="G278" s="42">
        <f ref="G278" si="193" t="shared">+B278/D278-1</f>
        <v>-5.4273487523414099E-3</v>
      </c>
      <c r="H278" s="25">
        <f>(B278/(D278*(1-VLOOKUP(A278,FX!A:M,13,0))))-1</f>
        <v>-6.6194584473963092E-3</v>
      </c>
      <c r="I278" s="25">
        <f si="159" t="shared"/>
        <v>-2.8438031968728295E-3</v>
      </c>
      <c r="J278">
        <v>1919.973</v>
      </c>
      <c r="K278">
        <v>1925.951</v>
      </c>
      <c r="L278" s="25">
        <f si="189" t="shared"/>
        <v>3.1135854514621197E-3</v>
      </c>
      <c r="M278">
        <f si="190" t="shared"/>
        <v>1</v>
      </c>
    </row>
    <row r="279" spans="1:14">
      <c r="A279" s="1">
        <v>42790</v>
      </c>
      <c r="B279">
        <v>30.0076</v>
      </c>
      <c r="C279" s="25">
        <f ref="C279" si="194" t="shared">B279/B278-1</f>
        <v>-1.410981697171354E-3</v>
      </c>
      <c r="D279" s="26">
        <f ref="D279" si="195" t="shared">+F278*(1+L279)</f>
        <v>30.331180206973073</v>
      </c>
      <c r="E279" s="26">
        <f>D279*(1-VLOOKUP(A279,FX!A:M,13,0))</f>
        <v>30.314911409423164</v>
      </c>
      <c r="F279">
        <v>30.198499999999999</v>
      </c>
      <c r="G279" s="42">
        <f ref="G279" si="196" t="shared">+B279/D279-1</f>
        <v>-1.0668236605533843E-2</v>
      </c>
      <c r="H279" s="25">
        <f>(B279/(D279*(1-VLOOKUP(A279,FX!A:M,13,0))))-1</f>
        <v>-1.0137301912999774E-2</v>
      </c>
      <c r="I279" s="25">
        <f si="159" t="shared"/>
        <v>-6.3215060350679808E-3</v>
      </c>
      <c r="J279">
        <v>1925.951</v>
      </c>
      <c r="K279">
        <v>1938.444</v>
      </c>
      <c r="L279" s="25">
        <f si="189" t="shared"/>
        <v>6.4866655486042202E-3</v>
      </c>
      <c r="M279">
        <f si="190" t="shared"/>
        <v>1</v>
      </c>
    </row>
    <row r="280" spans="1:14">
      <c r="A280" s="1">
        <v>42793</v>
      </c>
      <c r="B280">
        <v>29.87</v>
      </c>
      <c r="C280" s="25">
        <f ref="C280" si="197" t="shared">B280/B279-1</f>
        <v>-4.5855050053985602E-3</v>
      </c>
      <c r="D280" s="26">
        <f ref="D280" si="198" t="shared">+F279*(1+L280)</f>
        <v>30.016649458792724</v>
      </c>
      <c r="E280" s="26">
        <f>D280*(1-VLOOKUP(A280,FX!A:M,13,0))</f>
        <v>29.982397052884121</v>
      </c>
      <c r="F280">
        <v>29.9941</v>
      </c>
      <c r="G280" s="42">
        <f ref="G280" si="199" t="shared">+B280/D280-1</f>
        <v>-4.8856038710798355E-3</v>
      </c>
      <c r="H280" s="25">
        <f>(B280/(D280*(1-VLOOKUP(A280,FX!A:M,13,0))))-1</f>
        <v>-3.7487680750097896E-3</v>
      </c>
      <c r="I280" s="25">
        <f si="159" t="shared"/>
        <v>-4.1374803711395902E-3</v>
      </c>
      <c r="J280">
        <v>1938.444</v>
      </c>
      <c r="K280">
        <v>1926.771</v>
      </c>
      <c r="L280" s="25">
        <f si="189" t="shared"/>
        <v>-6.0218401976017688E-3</v>
      </c>
      <c r="M280">
        <f si="190" t="shared"/>
        <v>7</v>
      </c>
    </row>
    <row r="281" spans="1:14">
      <c r="A281" s="1">
        <v>42794</v>
      </c>
      <c r="B281">
        <v>29.9101</v>
      </c>
      <c r="C281" s="25">
        <f ref="C281" si="200" t="shared">B281/B280-1</f>
        <v>1.3424840977569463E-3</v>
      </c>
      <c r="D281" s="26">
        <f ref="D281" si="201" t="shared">+F280*(1+L281)</f>
        <v>30.000155574274267</v>
      </c>
      <c r="E281" s="26">
        <f>D281*(1-VLOOKUP(A281,FX!A:M,13,0))</f>
        <v>30.022244343323091</v>
      </c>
      <c r="F281">
        <v>30.088799999999999</v>
      </c>
      <c r="G281" s="42">
        <f ref="G281" si="202" t="shared">+B281/D281-1</f>
        <v>-3.0018369088555819E-3</v>
      </c>
      <c r="H281" s="25">
        <f>(B281/(D281*(1-VLOOKUP(A281,FX!A:M,13,0))))-1</f>
        <v>-3.7353750785801276E-3</v>
      </c>
      <c r="I281" s="25">
        <f si="159" t="shared"/>
        <v>-5.9390869692377279E-3</v>
      </c>
      <c r="J281">
        <v>1926.771</v>
      </c>
      <c r="K281">
        <v>1927.16</v>
      </c>
      <c r="L281" s="25">
        <f si="189" t="shared"/>
        <v>2.0189218127120157E-4</v>
      </c>
      <c r="M281">
        <f si="190" t="shared"/>
        <v>7</v>
      </c>
    </row>
    <row r="282" spans="1:14">
      <c r="A282" s="1">
        <v>42795</v>
      </c>
      <c r="B282">
        <v>30.18</v>
      </c>
      <c r="C282" s="25">
        <f ref="C282" si="203" t="shared">B282/B281-1</f>
        <v>9.023707710773321E-3</v>
      </c>
      <c r="D282" s="26">
        <f ref="D282" si="204" t="shared">+F281*(1+L282)</f>
        <v>30.163867431038422</v>
      </c>
      <c r="E282" s="26">
        <f>D282*(1-VLOOKUP(A282,FX!A:M,13,0))</f>
        <v>30.10936287608466</v>
      </c>
      <c r="F282">
        <v>30.145600000000002</v>
      </c>
      <c r="G282" s="42">
        <f ref="G282" si="205" t="shared">+B282/D282-1</f>
        <v>5.348309197572565E-4</v>
      </c>
      <c r="H282" s="25">
        <f>(B282/(D282*(1-VLOOKUP(A282,FX!A:M,13,0))))-1</f>
        <v>2.3460185526358313E-3</v>
      </c>
      <c r="I282" s="25">
        <f si="159" t="shared"/>
        <v>1.1411283902127423E-3</v>
      </c>
      <c r="J282">
        <v>1927.16</v>
      </c>
      <c r="K282">
        <v>1931.9680000000001</v>
      </c>
      <c r="L282" s="25">
        <f si="189" t="shared"/>
        <v>2.4948629070757899E-3</v>
      </c>
      <c r="M282">
        <f si="190" t="shared"/>
        <v>1</v>
      </c>
    </row>
    <row r="283" spans="1:14">
      <c r="A283" s="1">
        <v>42796</v>
      </c>
      <c r="B283">
        <v>29.59</v>
      </c>
      <c r="C283" s="25">
        <f ref="C283" si="206" t="shared">B283/B282-1</f>
        <v>-1.9549370444002623E-2</v>
      </c>
      <c r="D283" s="26">
        <f ref="D283" si="207" t="shared">+F282*(1+L283)</f>
        <v>29.965175907675491</v>
      </c>
      <c r="E283" s="26">
        <f>D283*(1-VLOOKUP(A283,FX!A:M,13,0))</f>
        <v>29.893061189779658</v>
      </c>
      <c r="F283">
        <v>29.850999999999999</v>
      </c>
      <c r="G283" s="42">
        <f ref="G283" si="208" t="shared">+B283/D283-1</f>
        <v>-1.2520397304905839E-2</v>
      </c>
      <c r="H283" s="25">
        <f>(B283/(D283*(1-VLOOKUP(A283,FX!A:M,13,0))))-1</f>
        <v>-1.0138178484151883E-2</v>
      </c>
      <c r="I283" s="25">
        <f si="159" t="shared"/>
        <v>-8.7434256808817112E-3</v>
      </c>
      <c r="J283">
        <v>1931.9680000000001</v>
      </c>
      <c r="K283">
        <v>1920.405</v>
      </c>
      <c r="L283" s="25">
        <f si="189" t="shared"/>
        <v>-5.9850887799384189E-3</v>
      </c>
      <c r="M283">
        <f si="190" t="shared"/>
        <v>7</v>
      </c>
    </row>
    <row r="284" spans="1:14">
      <c r="A284" s="1">
        <v>42797</v>
      </c>
      <c r="B284">
        <v>29.89</v>
      </c>
      <c r="C284" s="25">
        <f ref="C284" si="209" t="shared">B284/B283-1</f>
        <v>1.0138560324433943E-2</v>
      </c>
      <c r="D284" s="26">
        <f ref="D284" si="210" t="shared">+F283*(1+L284)</f>
        <v>29.973549818397682</v>
      </c>
      <c r="E284" s="26">
        <f>D284*(1-VLOOKUP(A284,FX!A:M,13,0))</f>
        <v>29.917878518331687</v>
      </c>
      <c r="F284">
        <v>30.009699999999999</v>
      </c>
      <c r="G284" s="42">
        <f ref="G284" si="211" t="shared">+B284/D284-1</f>
        <v>-2.7874515665942123E-3</v>
      </c>
      <c r="H284" s="25">
        <f>(B284/(D284*(1-VLOOKUP(A284,FX!A:M,13,0))))-1</f>
        <v>-9.3183473268676487E-4</v>
      </c>
      <c r="I284" s="25">
        <f>+B284/F284-1</f>
        <v>-3.9887103169974347E-3</v>
      </c>
      <c r="J284">
        <v>1920.405</v>
      </c>
      <c r="K284">
        <v>1928.289</v>
      </c>
      <c r="L284" s="25">
        <f si="189" t="shared"/>
        <v>4.105384020558267E-3</v>
      </c>
      <c r="M284">
        <f si="190" t="shared"/>
        <v>7</v>
      </c>
    </row>
    <row r="285" spans="1:14">
      <c r="A285" s="1">
        <v>42800</v>
      </c>
    </row>
    <row r="286" spans="1:14">
      <c r="A286" s="1">
        <f>+A285+1</f>
        <v>42801</v>
      </c>
    </row>
    <row r="287" spans="1:14">
      <c r="A287" s="1">
        <f ref="A287:A289" si="212" t="shared">+A286+1</f>
        <v>42802</v>
      </c>
    </row>
    <row r="288" spans="1:14">
      <c r="A288" s="1">
        <f si="212" t="shared"/>
        <v>42803</v>
      </c>
    </row>
    <row r="289" spans="1:1">
      <c r="A289" s="1">
        <f si="212" t="shared"/>
        <v>42804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O289"/>
  <sheetViews>
    <sheetView workbookViewId="0" zoomScaleNormal="100">
      <pane activePane="bottomRight" state="frozen" topLeftCell="B266" xSplit="1" ySplit="2"/>
      <selection activeCell="B1" pane="topRight" sqref="B1"/>
      <selection activeCell="A3" pane="bottomLeft" sqref="A3"/>
      <selection activeCell="A285" pane="bottomRight" sqref="A285:A289"/>
    </sheetView>
  </sheetViews>
  <sheetFormatPr defaultRowHeight="14.4"/>
  <cols>
    <col min="1" max="1" bestFit="true" customWidth="true" width="11.6640625" collapsed="true"/>
    <col min="2" max="2" bestFit="true" customWidth="true" width="6.44140625" collapsed="true"/>
    <col min="3" max="3" bestFit="true" customWidth="true" width="15.0" collapsed="true"/>
    <col min="4" max="4" bestFit="true" customWidth="true" width="17.21875" collapsed="true"/>
    <col min="5" max="5" customWidth="true" width="17.21875" collapsed="true"/>
    <col min="6" max="7" bestFit="true" customWidth="true" width="15.0" collapsed="true"/>
    <col min="8" max="8" customWidth="true" width="15.0" collapsed="true"/>
    <col min="9" max="9" bestFit="true" customWidth="true" width="16.109375" collapsed="true"/>
    <col min="10" max="10" bestFit="true" customWidth="true" width="11.6640625" collapsed="true"/>
    <col min="11" max="11" bestFit="true" customWidth="true" width="12.77734375" collapsed="true"/>
    <col min="12" max="12" bestFit="true" customWidth="true" width="13.88671875" collapsed="true"/>
    <col min="14" max="14" customWidth="true" style="50" width="66.44140625" collapsed="true"/>
    <col min="15" max="15" customWidth="true" style="50" width="40.77734375" collapsed="true"/>
  </cols>
  <sheetData>
    <row r="1" spans="1:14">
      <c r="J1" t="s">
        <v>55</v>
      </c>
    </row>
    <row r="2" spans="1:14">
      <c r="B2" t="s">
        <v>26</v>
      </c>
      <c r="C2" t="s">
        <v>34</v>
      </c>
      <c r="D2" t="s">
        <v>28</v>
      </c>
      <c r="E2" t="s">
        <v>174</v>
      </c>
      <c r="F2" t="s">
        <v>27</v>
      </c>
      <c r="G2" t="s">
        <v>33</v>
      </c>
      <c r="H2" t="s">
        <v>133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  <c r="N2" s="50" t="s">
        <v>112</v>
      </c>
    </row>
    <row r="3" spans="1:14">
      <c r="A3" s="1">
        <v>42401</v>
      </c>
      <c r="B3">
        <f>+B4-0.31</f>
        <v>21.43</v>
      </c>
      <c r="F3">
        <v>21.44</v>
      </c>
      <c r="I3" s="25">
        <f ref="I3:I41" si="0" t="shared">+B3/F3-1</f>
        <v>-4.664179104478805E-4</v>
      </c>
      <c r="M3">
        <f>WEEKDAY(A3,2)</f>
        <v>1</v>
      </c>
    </row>
    <row r="4" spans="1:14">
      <c r="A4" s="1">
        <f>A5-1</f>
        <v>42402</v>
      </c>
      <c r="B4">
        <v>21.74</v>
      </c>
      <c r="C4" s="25">
        <f ref="C4:C39" si="1" t="shared">B4/B3-1</f>
        <v>1.4465702286514226E-2</v>
      </c>
      <c r="D4">
        <f ref="D4:D13" si="2" t="shared">+F3*(1+L4)</f>
        <v>21.88557041612663</v>
      </c>
      <c r="F4">
        <v>21.8826</v>
      </c>
      <c r="G4" s="25">
        <f ref="G4:G13" si="3" t="shared">+B4/D4-1</f>
        <v>-6.6514334951656151E-3</v>
      </c>
      <c r="H4" s="25"/>
      <c r="I4" s="25">
        <f si="0" t="shared"/>
        <v>-6.5165930922286286E-3</v>
      </c>
      <c r="J4">
        <v>2901.04</v>
      </c>
      <c r="K4">
        <v>2961.33</v>
      </c>
      <c r="L4" s="25">
        <f ref="L4:L9" si="4" t="shared">+K4/J4-1</f>
        <v>2.0782202244712167E-2</v>
      </c>
      <c r="M4">
        <f ref="M4:M66" si="5" t="shared">WEEKDAY(A4,2)</f>
        <v>2</v>
      </c>
    </row>
    <row r="5" spans="1:14">
      <c r="A5" s="1">
        <v>42403</v>
      </c>
      <c r="B5">
        <v>22.16</v>
      </c>
      <c r="C5" s="25">
        <f si="1" t="shared"/>
        <v>1.931922723091084E-2</v>
      </c>
      <c r="D5">
        <f si="2" t="shared"/>
        <v>21.788754301768794</v>
      </c>
      <c r="F5">
        <v>21.8566</v>
      </c>
      <c r="G5" s="25">
        <f si="3" t="shared"/>
        <v>1.7038408579469255E-2</v>
      </c>
      <c r="H5" s="25"/>
      <c r="I5" s="25">
        <f si="0" t="shared"/>
        <v>1.3881390518195813E-2</v>
      </c>
      <c r="J5">
        <v>2961.34</v>
      </c>
      <c r="K5">
        <v>2948.64</v>
      </c>
      <c r="L5" s="25">
        <f si="4" t="shared"/>
        <v>-4.288599080146227E-3</v>
      </c>
      <c r="M5">
        <f si="5" t="shared"/>
        <v>3</v>
      </c>
    </row>
    <row r="6" spans="1:14">
      <c r="A6" s="1">
        <v>42404</v>
      </c>
      <c r="B6">
        <v>22.34</v>
      </c>
      <c r="C6" s="25">
        <f si="1" t="shared"/>
        <v>8.1227436823103627E-3</v>
      </c>
      <c r="D6">
        <f si="2" t="shared"/>
        <v>22.124337123555268</v>
      </c>
      <c r="F6">
        <v>22.246300000000002</v>
      </c>
      <c r="G6" s="25">
        <f si="3" t="shared"/>
        <v>9.7477666897021198E-3</v>
      </c>
      <c r="H6" s="25"/>
      <c r="I6" s="25">
        <f si="0" t="shared"/>
        <v>4.2119363669463894E-3</v>
      </c>
      <c r="J6">
        <v>2948.64</v>
      </c>
      <c r="K6">
        <v>2984.76</v>
      </c>
      <c r="L6" s="25">
        <f si="4" t="shared"/>
        <v>1.2249715122904181E-2</v>
      </c>
      <c r="M6">
        <f si="5" t="shared"/>
        <v>4</v>
      </c>
    </row>
    <row r="7" spans="1:14">
      <c r="A7" s="1">
        <v>42405</v>
      </c>
      <c r="B7">
        <v>21.64</v>
      </c>
      <c r="C7" s="25">
        <f si="1" t="shared"/>
        <v>-3.1333930170098445E-2</v>
      </c>
      <c r="D7">
        <f si="2" t="shared"/>
        <v>22.090004381256787</v>
      </c>
      <c r="F7">
        <v>22.1174</v>
      </c>
      <c r="G7" s="25">
        <f si="3" t="shared"/>
        <v>-2.0371402987978238E-2</v>
      </c>
      <c r="H7" s="25"/>
      <c r="I7" s="25">
        <f si="0" t="shared"/>
        <v>-2.1584815575067529E-2</v>
      </c>
      <c r="J7">
        <v>2984.76</v>
      </c>
      <c r="K7">
        <v>2963.79</v>
      </c>
      <c r="L7" s="25">
        <f si="4" t="shared"/>
        <v>-7.0256905077795695E-3</v>
      </c>
      <c r="M7">
        <f si="5" t="shared"/>
        <v>5</v>
      </c>
    </row>
    <row r="8" spans="1:14">
      <c r="A8" s="1">
        <v>42408</v>
      </c>
      <c r="B8">
        <v>21.44</v>
      </c>
      <c r="C8" s="25">
        <f si="1" t="shared"/>
        <v>-9.2421441774491742E-3</v>
      </c>
      <c r="D8">
        <f si="2" t="shared"/>
        <v>22.1174</v>
      </c>
      <c r="F8">
        <v>22.117799999999999</v>
      </c>
      <c r="G8" s="25">
        <f si="3" t="shared"/>
        <v>-3.0627469774928251E-2</v>
      </c>
      <c r="H8" s="25"/>
      <c r="I8" s="25">
        <f si="0" t="shared"/>
        <v>-3.0645000859036542E-2</v>
      </c>
      <c r="J8">
        <v>2963.79</v>
      </c>
      <c r="K8">
        <v>2963.79</v>
      </c>
      <c r="L8" s="25">
        <f si="4" t="shared"/>
        <v>0</v>
      </c>
      <c r="M8">
        <f si="5" t="shared"/>
        <v>1</v>
      </c>
    </row>
    <row r="9" spans="1:14">
      <c r="A9" s="1">
        <v>42409</v>
      </c>
      <c r="B9">
        <v>21.33</v>
      </c>
      <c r="C9" s="25">
        <f si="1" t="shared"/>
        <v>-5.1305970149254643E-3</v>
      </c>
      <c r="D9">
        <f si="2" t="shared"/>
        <v>22.117799999999999</v>
      </c>
      <c r="F9">
        <v>22.132400000000001</v>
      </c>
      <c r="G9" s="25">
        <f si="3" t="shared"/>
        <v>-3.5618370724032289E-2</v>
      </c>
      <c r="H9" s="25"/>
      <c r="I9" s="25">
        <f si="0" t="shared"/>
        <v>-3.6254540854132489E-2</v>
      </c>
      <c r="J9">
        <v>2963.79</v>
      </c>
      <c r="K9">
        <v>2963.79</v>
      </c>
      <c r="L9" s="25">
        <f si="4" t="shared"/>
        <v>0</v>
      </c>
      <c r="M9">
        <f si="5" t="shared"/>
        <v>2</v>
      </c>
    </row>
    <row r="10" spans="1:14">
      <c r="A10" s="1">
        <v>42410</v>
      </c>
      <c r="B10">
        <v>21.57</v>
      </c>
      <c r="C10" s="25">
        <f si="1" t="shared"/>
        <v>1.1251758087201136E-2</v>
      </c>
      <c r="D10">
        <f si="2" t="shared"/>
        <v>22.132400000000001</v>
      </c>
      <c r="F10">
        <v>22.193999999999999</v>
      </c>
      <c r="G10" s="25">
        <f si="3" t="shared"/>
        <v>-2.5410710090184585E-2</v>
      </c>
      <c r="H10" s="25"/>
      <c r="I10" s="25">
        <f si="0" t="shared"/>
        <v>-2.8115706947823726E-2</v>
      </c>
      <c r="J10">
        <v>2963.79</v>
      </c>
      <c r="K10">
        <v>2963.79</v>
      </c>
      <c r="L10" s="25">
        <f ref="L10:L17" si="6" t="shared">+K10/J10-1</f>
        <v>0</v>
      </c>
      <c r="M10">
        <f si="5" t="shared"/>
        <v>3</v>
      </c>
    </row>
    <row r="11" spans="1:14">
      <c r="A11" s="1">
        <v>42411</v>
      </c>
      <c r="B11">
        <v>21.08</v>
      </c>
      <c r="C11" s="25">
        <f si="1" t="shared"/>
        <v>-2.2716736207695987E-2</v>
      </c>
      <c r="D11">
        <f si="2" t="shared"/>
        <v>22.193999999999999</v>
      </c>
      <c r="F11">
        <v>22.250399999999999</v>
      </c>
      <c r="G11" s="25">
        <f si="3" t="shared"/>
        <v>-5.0193746057493049E-2</v>
      </c>
      <c r="H11" s="25"/>
      <c r="I11" s="25">
        <f si="0" t="shared"/>
        <v>-5.2601301549635049E-2</v>
      </c>
      <c r="J11">
        <v>2963.79</v>
      </c>
      <c r="K11">
        <v>2963.79</v>
      </c>
      <c r="L11" s="25">
        <f si="6" t="shared"/>
        <v>0</v>
      </c>
      <c r="M11">
        <f si="5" t="shared"/>
        <v>4</v>
      </c>
    </row>
    <row r="12" spans="1:14">
      <c r="A12" s="1">
        <v>42412</v>
      </c>
      <c r="B12">
        <v>21.5</v>
      </c>
      <c r="C12" s="25">
        <f si="1" t="shared"/>
        <v>1.9924098671726842E-2</v>
      </c>
      <c r="D12" s="26">
        <f si="2" t="shared"/>
        <v>22.250399999999999</v>
      </c>
      <c r="E12" s="26"/>
      <c r="F12" s="26">
        <v>22.3109</v>
      </c>
      <c r="G12" s="25">
        <f si="3" t="shared"/>
        <v>-3.3725236400244496E-2</v>
      </c>
      <c r="H12" s="25"/>
      <c r="I12" s="25">
        <f si="0" t="shared"/>
        <v>-3.6345463428189784E-2</v>
      </c>
      <c r="J12">
        <v>2963.79</v>
      </c>
      <c r="K12">
        <v>2963.79</v>
      </c>
      <c r="L12" s="25">
        <f si="6" t="shared"/>
        <v>0</v>
      </c>
      <c r="M12">
        <f si="5" t="shared"/>
        <v>5</v>
      </c>
    </row>
    <row r="13" spans="1:14">
      <c r="A13" s="1">
        <v>42415</v>
      </c>
      <c r="B13">
        <v>21.5</v>
      </c>
      <c r="C13" s="25">
        <f si="1" t="shared"/>
        <v>0</v>
      </c>
      <c r="D13" s="26">
        <f si="2" t="shared"/>
        <v>22.182324705529069</v>
      </c>
      <c r="E13" s="26"/>
      <c r="F13" s="31">
        <f>+F12*(1+L13)</f>
        <v>22.182324705529069</v>
      </c>
      <c r="G13" s="25">
        <f si="3" t="shared"/>
        <v>-3.0759837599843465E-2</v>
      </c>
      <c r="H13" s="25"/>
      <c r="I13" s="25">
        <f si="0" t="shared"/>
        <v>-3.0759837599843465E-2</v>
      </c>
      <c r="J13">
        <v>2963.79</v>
      </c>
      <c r="K13">
        <v>2946.71</v>
      </c>
      <c r="L13" s="25">
        <f si="6" t="shared"/>
        <v>-5.7628914329287406E-3</v>
      </c>
      <c r="M13">
        <f si="5" t="shared"/>
        <v>1</v>
      </c>
    </row>
    <row r="14" spans="1:14">
      <c r="A14" s="1">
        <v>42416</v>
      </c>
      <c r="B14">
        <v>23.01</v>
      </c>
      <c r="C14" s="25">
        <f si="1" t="shared"/>
        <v>7.0232558139534884E-2</v>
      </c>
      <c r="D14" s="26">
        <f ref="D14:D40" si="7" t="shared">+F13*(1+L14)</f>
        <v>22.862313367681246</v>
      </c>
      <c r="E14" s="26"/>
      <c r="F14" s="38">
        <v>22.8796</v>
      </c>
      <c r="G14" s="25">
        <f ref="G14:G20" si="8" t="shared">+B14/D14-1</f>
        <v>6.4598288871120513E-3</v>
      </c>
      <c r="H14" s="25"/>
      <c r="I14" s="25">
        <f si="0" t="shared"/>
        <v>5.6994003391668269E-3</v>
      </c>
      <c r="J14">
        <v>2946.71</v>
      </c>
      <c r="K14">
        <v>3037.04</v>
      </c>
      <c r="L14" s="25">
        <f si="6" t="shared"/>
        <v>3.0654526573704155E-2</v>
      </c>
      <c r="M14">
        <f si="5" t="shared"/>
        <v>2</v>
      </c>
    </row>
    <row r="15" spans="1:14">
      <c r="A15" s="1">
        <v>42417</v>
      </c>
      <c r="B15">
        <v>23.43</v>
      </c>
      <c r="C15" s="25">
        <f si="1" t="shared"/>
        <v>1.825293350717061E-2</v>
      </c>
      <c r="D15" s="26">
        <f si="7" t="shared"/>
        <v>23.07758089192108</v>
      </c>
      <c r="E15" s="26"/>
      <c r="F15" s="26">
        <v>23.071100000000001</v>
      </c>
      <c r="G15" s="25">
        <f si="8" t="shared"/>
        <v>1.5271059377037766E-2</v>
      </c>
      <c r="H15" s="25"/>
      <c r="I15" s="25">
        <f si="0" t="shared"/>
        <v>1.5556258695944125E-2</v>
      </c>
      <c r="J15">
        <v>3037.04</v>
      </c>
      <c r="K15">
        <v>3063.32</v>
      </c>
      <c r="L15" s="25">
        <f si="6" t="shared"/>
        <v>8.6531622895977822E-3</v>
      </c>
      <c r="M15">
        <f si="5" t="shared"/>
        <v>3</v>
      </c>
    </row>
    <row r="16" spans="1:14">
      <c r="A16" s="1">
        <v>42418</v>
      </c>
      <c r="B16">
        <v>23.04</v>
      </c>
      <c r="C16" s="25">
        <f si="1" t="shared"/>
        <v>-1.6645326504481472E-2</v>
      </c>
      <c r="D16" s="26">
        <f si="7" t="shared"/>
        <v>22.998647895094212</v>
      </c>
      <c r="E16" s="26"/>
      <c r="F16" s="26">
        <v>23.009499999999999</v>
      </c>
      <c r="G16" s="25">
        <f si="8" t="shared"/>
        <v>1.7980233053007666E-3</v>
      </c>
      <c r="H16" s="25"/>
      <c r="I16" s="25">
        <f si="0" t="shared"/>
        <v>1.3255394510962581E-3</v>
      </c>
      <c r="J16">
        <v>3063.32</v>
      </c>
      <c r="K16">
        <v>3053.7</v>
      </c>
      <c r="L16" s="25">
        <f si="6" t="shared"/>
        <v>-3.1403836360550663E-3</v>
      </c>
      <c r="M16">
        <f si="5" t="shared"/>
        <v>4</v>
      </c>
    </row>
    <row r="17" spans="1:13">
      <c r="A17" s="1">
        <v>42419</v>
      </c>
      <c r="B17">
        <v>23.12</v>
      </c>
      <c r="C17" s="25">
        <f si="1" t="shared"/>
        <v>3.4722222222223209E-3</v>
      </c>
      <c r="D17" s="26">
        <f si="7" t="shared"/>
        <v>22.993601239479975</v>
      </c>
      <c r="E17" s="26"/>
      <c r="F17" s="26">
        <v>22.962599999999998</v>
      </c>
      <c r="G17" s="25">
        <f si="8" t="shared"/>
        <v>5.4971276227491206E-3</v>
      </c>
      <c r="H17" s="25"/>
      <c r="I17" s="25">
        <f si="0" t="shared"/>
        <v>6.8546244763225683E-3</v>
      </c>
      <c r="J17">
        <v>3053.7</v>
      </c>
      <c r="K17">
        <v>3051.59</v>
      </c>
      <c r="L17" s="25">
        <f si="6" t="shared"/>
        <v>-6.9096505878107894E-4</v>
      </c>
      <c r="M17">
        <f si="5" t="shared"/>
        <v>5</v>
      </c>
    </row>
    <row r="18" spans="1:13">
      <c r="A18" s="1">
        <v>42422</v>
      </c>
      <c r="B18">
        <v>23.81</v>
      </c>
      <c r="C18" s="25">
        <f si="1" t="shared"/>
        <v>2.9844290657439432E-2</v>
      </c>
      <c r="D18" s="26">
        <f si="7" t="shared"/>
        <v>23.468868446285374</v>
      </c>
      <c r="E18" s="26"/>
      <c r="F18" s="26">
        <v>23.544599999999999</v>
      </c>
      <c r="G18" s="25">
        <f si="8" t="shared"/>
        <v>1.4535492177451648E-2</v>
      </c>
      <c r="H18" s="25"/>
      <c r="I18" s="25">
        <f si="0" t="shared"/>
        <v>1.1272223779550394E-2</v>
      </c>
      <c r="J18">
        <v>3051.59</v>
      </c>
      <c r="K18">
        <v>3118.87</v>
      </c>
      <c r="L18" s="25">
        <f ref="L18:L59" si="9" t="shared">+K18/J18-1</f>
        <v>2.204752276681976E-2</v>
      </c>
      <c r="M18">
        <f si="5" t="shared"/>
        <v>1</v>
      </c>
    </row>
    <row r="19" spans="1:13">
      <c r="A19" s="1">
        <v>42423</v>
      </c>
      <c r="B19">
        <v>23.13</v>
      </c>
      <c r="C19" s="25">
        <f si="1" t="shared"/>
        <v>-2.8559428811423815E-2</v>
      </c>
      <c r="D19" s="26">
        <f si="7" t="shared"/>
        <v>23.321826641059104</v>
      </c>
      <c r="E19" s="26"/>
      <c r="F19" s="26">
        <v>23.281400000000001</v>
      </c>
      <c r="G19" s="25">
        <f si="8" t="shared"/>
        <v>-8.2251979663284791E-3</v>
      </c>
      <c r="H19" s="25"/>
      <c r="I19" s="25">
        <f si="0" t="shared"/>
        <v>-6.5030453495066309E-3</v>
      </c>
      <c r="J19">
        <v>3118.87</v>
      </c>
      <c r="K19">
        <v>3089.36</v>
      </c>
      <c r="L19" s="25">
        <f si="9" t="shared"/>
        <v>-9.4617601887861946E-3</v>
      </c>
      <c r="M19">
        <f si="5" t="shared"/>
        <v>2</v>
      </c>
    </row>
    <row r="20" spans="1:13">
      <c r="A20" s="1">
        <v>42424</v>
      </c>
      <c r="B20">
        <v>23.52</v>
      </c>
      <c r="C20" s="25">
        <f si="1" t="shared"/>
        <v>1.6861219195849486E-2</v>
      </c>
      <c r="D20" s="26">
        <f si="7" t="shared"/>
        <v>23.433476369215633</v>
      </c>
      <c r="E20" s="26"/>
      <c r="F20" s="26">
        <v>23.4373</v>
      </c>
      <c r="G20" s="25">
        <f si="8" t="shared"/>
        <v>3.6923087902582807E-3</v>
      </c>
      <c r="H20" s="25"/>
      <c r="I20" s="25">
        <f si="0" t="shared"/>
        <v>3.5285634437414171E-3</v>
      </c>
      <c r="J20">
        <v>3089.36</v>
      </c>
      <c r="K20">
        <v>3109.54</v>
      </c>
      <c r="L20" s="25">
        <f si="9" t="shared"/>
        <v>6.5320972628635232E-3</v>
      </c>
      <c r="M20">
        <f si="5" t="shared"/>
        <v>3</v>
      </c>
    </row>
    <row r="21" spans="1:13">
      <c r="A21" s="1">
        <v>42425</v>
      </c>
      <c r="B21">
        <v>22.16</v>
      </c>
      <c r="C21" s="25">
        <f si="1" t="shared"/>
        <v>-5.7823129251700633E-2</v>
      </c>
      <c r="D21" s="26">
        <f si="7" t="shared"/>
        <v>21.999273003402433</v>
      </c>
      <c r="E21" s="26"/>
      <c r="F21" s="26"/>
      <c r="G21" s="25">
        <f>+B21/D21-1</f>
        <v>7.3060140020404507E-3</v>
      </c>
      <c r="H21" s="25"/>
      <c r="I21" s="25"/>
      <c r="J21">
        <v>3109.54</v>
      </c>
      <c r="K21">
        <v>2918.75</v>
      </c>
      <c r="L21" s="25">
        <f si="9" t="shared"/>
        <v>-6.1356342095615468E-2</v>
      </c>
      <c r="M21">
        <f si="5" t="shared"/>
        <v>4</v>
      </c>
    </row>
    <row r="22" spans="1:13">
      <c r="A22" s="1">
        <v>42426</v>
      </c>
      <c r="B22">
        <v>22.3</v>
      </c>
      <c r="C22" s="25">
        <f si="1" t="shared"/>
        <v>6.3176895306860104E-3</v>
      </c>
      <c r="D22" s="26"/>
      <c r="E22" s="26"/>
      <c r="F22" s="26">
        <v>22.101900000000001</v>
      </c>
      <c r="I22" s="25">
        <f si="0" t="shared"/>
        <v>8.9630303277092871E-3</v>
      </c>
      <c r="J22">
        <v>2918.75</v>
      </c>
      <c r="K22">
        <v>2948.03</v>
      </c>
      <c r="L22" s="25">
        <f si="9" t="shared"/>
        <v>1.0031691648822338E-2</v>
      </c>
      <c r="M22">
        <f si="5" t="shared"/>
        <v>5</v>
      </c>
    </row>
    <row r="23" spans="1:13">
      <c r="A23" s="1">
        <v>42429</v>
      </c>
      <c r="B23">
        <v>21.76</v>
      </c>
      <c r="C23" s="25">
        <f si="1" t="shared"/>
        <v>-2.4215246636771215E-2</v>
      </c>
      <c r="D23" s="26">
        <f si="7" t="shared"/>
        <v>21.572899255774193</v>
      </c>
      <c r="E23" s="26"/>
      <c r="F23" s="26">
        <v>21.503599999999999</v>
      </c>
      <c r="G23" s="25">
        <f ref="G23:G34" si="10" t="shared">+B23/D23-1</f>
        <v>8.6729531347404798E-3</v>
      </c>
      <c r="H23" s="25"/>
      <c r="I23" s="25">
        <f si="0" t="shared"/>
        <v>1.1923584888111849E-2</v>
      </c>
      <c r="J23">
        <v>2948.03</v>
      </c>
      <c r="K23">
        <v>2877.47</v>
      </c>
      <c r="L23" s="25">
        <f si="9" t="shared"/>
        <v>-2.3934627530927566E-2</v>
      </c>
      <c r="M23">
        <f si="5" t="shared"/>
        <v>1</v>
      </c>
    </row>
    <row r="24" spans="1:13">
      <c r="A24" s="1">
        <v>42430</v>
      </c>
      <c r="B24">
        <v>22.46</v>
      </c>
      <c r="C24" s="25">
        <f si="1" t="shared"/>
        <v>3.2169117647058876E-2</v>
      </c>
      <c r="D24" s="26">
        <f si="7" t="shared"/>
        <v>21.901317992542058</v>
      </c>
      <c r="E24" s="26"/>
      <c r="F24" s="26">
        <v>21.943100000000001</v>
      </c>
      <c r="G24" s="25">
        <f si="10" t="shared"/>
        <v>2.5509058753824254E-2</v>
      </c>
      <c r="H24" s="25"/>
      <c r="I24" s="25">
        <f si="0" t="shared"/>
        <v>2.3556379909857705E-2</v>
      </c>
      <c r="J24">
        <v>2877.47</v>
      </c>
      <c r="K24">
        <v>2930.69</v>
      </c>
      <c r="L24" s="25">
        <f si="9" t="shared"/>
        <v>1.8495414374433139E-2</v>
      </c>
      <c r="M24">
        <f si="5" t="shared"/>
        <v>2</v>
      </c>
    </row>
    <row r="25" spans="1:13">
      <c r="A25" s="1">
        <v>42431</v>
      </c>
      <c r="B25">
        <v>23.09</v>
      </c>
      <c r="C25" s="25">
        <f si="1" t="shared"/>
        <v>2.8049866429207482E-2</v>
      </c>
      <c r="D25" s="26">
        <f si="7" t="shared"/>
        <v>22.846373831077322</v>
      </c>
      <c r="E25" s="26"/>
      <c r="F25" s="26">
        <v>22.925899999999999</v>
      </c>
      <c r="G25" s="25">
        <f si="10" t="shared"/>
        <v>1.0663669023540212E-2</v>
      </c>
      <c r="H25" s="25"/>
      <c r="I25" s="25">
        <f si="0" t="shared"/>
        <v>7.1578433125853991E-3</v>
      </c>
      <c r="J25">
        <v>2930.69</v>
      </c>
      <c r="K25">
        <v>3051.33</v>
      </c>
      <c r="L25" s="25">
        <f si="9" t="shared"/>
        <v>4.1164367435654992E-2</v>
      </c>
      <c r="M25">
        <f si="5" t="shared"/>
        <v>3</v>
      </c>
    </row>
    <row r="26" spans="1:13">
      <c r="A26" s="1">
        <v>42432</v>
      </c>
      <c r="B26">
        <v>23.19</v>
      </c>
      <c r="C26" s="25">
        <f si="1" t="shared"/>
        <v>4.3308791684713022E-3</v>
      </c>
      <c r="D26" s="26">
        <f si="7" t="shared"/>
        <v>22.979170092385942</v>
      </c>
      <c r="E26" s="26"/>
      <c r="F26" s="26">
        <v>23.0853</v>
      </c>
      <c r="G26" s="25">
        <f si="10" t="shared"/>
        <v>9.1748268874130012E-3</v>
      </c>
      <c r="H26" s="25"/>
      <c r="I26" s="25">
        <f si="0" t="shared"/>
        <v>4.5353536666190575E-3</v>
      </c>
      <c r="J26">
        <v>3051.33</v>
      </c>
      <c r="K26">
        <v>3058.42</v>
      </c>
      <c r="L26" s="25">
        <f si="9" t="shared"/>
        <v>2.3235769320264499E-3</v>
      </c>
      <c r="M26">
        <f si="5" t="shared"/>
        <v>4</v>
      </c>
    </row>
    <row r="27" spans="1:13">
      <c r="A27" s="1">
        <v>42433</v>
      </c>
      <c r="B27">
        <v>23.88</v>
      </c>
      <c r="C27" s="25">
        <f si="1" t="shared"/>
        <v>2.9754204398447559E-2</v>
      </c>
      <c r="D27" s="26">
        <f si="7" t="shared"/>
        <v>23.353031570876468</v>
      </c>
      <c r="E27" s="26"/>
      <c r="F27" s="26">
        <v>23.435300000000002</v>
      </c>
      <c r="G27" s="25">
        <f si="10" t="shared"/>
        <v>2.2565311382557907E-2</v>
      </c>
      <c r="H27" s="25"/>
      <c r="I27" s="25">
        <f si="0" t="shared"/>
        <v>1.897564784747785E-2</v>
      </c>
      <c r="J27">
        <v>3058.42</v>
      </c>
      <c r="K27">
        <v>3093.89</v>
      </c>
      <c r="L27" s="25">
        <f si="9" t="shared"/>
        <v>1.1597491515226821E-2</v>
      </c>
      <c r="M27">
        <f si="5" t="shared"/>
        <v>5</v>
      </c>
    </row>
    <row r="28" spans="1:13">
      <c r="A28" s="1">
        <v>42436</v>
      </c>
      <c r="B28">
        <v>23.51</v>
      </c>
      <c r="C28" s="25">
        <f si="1" t="shared"/>
        <v>-1.5494137353433746E-2</v>
      </c>
      <c r="D28" s="26">
        <f si="7" t="shared"/>
        <v>23.518243005407438</v>
      </c>
      <c r="E28" s="26"/>
      <c r="F28" s="26">
        <v>23.512499999999999</v>
      </c>
      <c r="G28" s="25">
        <f si="10" t="shared"/>
        <v>-3.5049409964604816E-4</v>
      </c>
      <c r="H28" s="25"/>
      <c r="I28" s="25">
        <f si="0" t="shared"/>
        <v>-1.0632642211583221E-4</v>
      </c>
      <c r="J28">
        <v>3093.89</v>
      </c>
      <c r="K28">
        <v>3104.84</v>
      </c>
      <c r="L28" s="25">
        <f si="9" t="shared"/>
        <v>3.5392337801281037E-3</v>
      </c>
      <c r="M28">
        <f si="5" t="shared"/>
        <v>1</v>
      </c>
    </row>
    <row r="29" spans="1:13">
      <c r="A29" s="1">
        <v>42437</v>
      </c>
      <c r="B29">
        <v>23.16</v>
      </c>
      <c r="C29" s="25">
        <f si="1" t="shared"/>
        <v>-1.4887282007656322E-2</v>
      </c>
      <c r="D29" s="26">
        <f si="7" t="shared"/>
        <v>23.533931176807823</v>
      </c>
      <c r="E29" s="26"/>
      <c r="F29" s="26">
        <v>23.518599999999999</v>
      </c>
      <c r="G29" s="25">
        <f si="10" t="shared"/>
        <v>-1.5889023129987079E-2</v>
      </c>
      <c r="H29" s="25"/>
      <c r="I29" s="25">
        <f si="0" t="shared"/>
        <v>-1.5247506229112195E-2</v>
      </c>
      <c r="J29">
        <v>3104.84</v>
      </c>
      <c r="K29">
        <v>3107.67</v>
      </c>
      <c r="L29" s="25">
        <f si="9" t="shared"/>
        <v>9.1148014068354044E-4</v>
      </c>
      <c r="M29">
        <f si="5" t="shared"/>
        <v>2</v>
      </c>
    </row>
    <row r="30" spans="1:13">
      <c r="A30" s="1">
        <v>42438</v>
      </c>
      <c r="B30">
        <v>23.08</v>
      </c>
      <c r="C30" s="25">
        <f si="1" t="shared"/>
        <v>-3.4542314335060942E-3</v>
      </c>
      <c r="D30" s="26">
        <f si="7" t="shared"/>
        <v>23.270674919151645</v>
      </c>
      <c r="E30" s="26"/>
      <c r="F30" s="26">
        <v>23.223199999999999</v>
      </c>
      <c r="G30" s="25">
        <f si="10" t="shared"/>
        <v>-8.1937855182155905E-3</v>
      </c>
      <c r="H30" s="25"/>
      <c r="I30" s="25">
        <f si="0" t="shared"/>
        <v>-6.1662475455579457E-3</v>
      </c>
      <c r="J30">
        <v>3107.67</v>
      </c>
      <c r="K30">
        <v>3074.91</v>
      </c>
      <c r="L30" s="25">
        <f si="9" t="shared"/>
        <v>-1.054165982874633E-2</v>
      </c>
      <c r="M30">
        <f si="5" t="shared"/>
        <v>3</v>
      </c>
    </row>
    <row r="31" spans="1:13">
      <c r="A31" s="1">
        <v>42439</v>
      </c>
      <c r="B31">
        <v>22.53</v>
      </c>
      <c r="C31" s="25">
        <f si="1" t="shared"/>
        <v>-2.3830155979202683E-2</v>
      </c>
      <c r="D31" s="26">
        <f si="7" t="shared"/>
        <v>22.778982808741141</v>
      </c>
      <c r="E31" s="26"/>
      <c r="F31" s="26">
        <v>22.767099999999999</v>
      </c>
      <c r="G31" s="25">
        <f si="10" t="shared"/>
        <v>-1.0930374320559877E-2</v>
      </c>
      <c r="H31" s="25"/>
      <c r="I31" s="25">
        <f si="0" t="shared"/>
        <v>-1.0414150243113873E-2</v>
      </c>
      <c r="J31">
        <f>+K31+58.76</f>
        <v>3071.9100000000003</v>
      </c>
      <c r="K31">
        <v>3013.15</v>
      </c>
      <c r="L31" s="25">
        <f si="9" t="shared"/>
        <v>-1.9128164562112859E-2</v>
      </c>
      <c r="M31">
        <f si="5" t="shared"/>
        <v>4</v>
      </c>
    </row>
    <row r="32" spans="1:13">
      <c r="A32" s="1">
        <v>42440</v>
      </c>
      <c r="B32">
        <v>23.11</v>
      </c>
      <c r="C32" s="25">
        <f si="1" t="shared"/>
        <v>2.5743453173546316E-2</v>
      </c>
      <c r="D32" s="26">
        <f si="7" t="shared"/>
        <v>22.805861834956772</v>
      </c>
      <c r="E32" s="26"/>
      <c r="F32" s="26">
        <v>22.859300000000001</v>
      </c>
      <c r="G32" s="25">
        <f si="10" t="shared"/>
        <v>1.3335964553509827E-2</v>
      </c>
      <c r="H32" s="25"/>
      <c r="I32" s="25">
        <f si="0" t="shared"/>
        <v>1.0967089980882916E-2</v>
      </c>
      <c r="J32">
        <v>3013.15</v>
      </c>
      <c r="K32">
        <v>3018.28</v>
      </c>
      <c r="L32" s="25">
        <f si="9" t="shared"/>
        <v>1.7025372118879556E-3</v>
      </c>
      <c r="M32">
        <f si="5" t="shared"/>
        <v>5</v>
      </c>
    </row>
    <row r="33" spans="1:13">
      <c r="A33" s="1">
        <v>42443</v>
      </c>
      <c r="B33">
        <v>23.37</v>
      </c>
      <c r="C33" s="25">
        <f si="1" t="shared"/>
        <v>1.1250540891388994E-2</v>
      </c>
      <c r="D33" s="26">
        <f si="7" t="shared"/>
        <v>23.218365233510475</v>
      </c>
      <c r="E33" s="26"/>
      <c r="F33" s="26">
        <v>23.212800000000001</v>
      </c>
      <c r="G33" s="25">
        <f si="10" t="shared"/>
        <v>6.5308114918734006E-3</v>
      </c>
      <c r="H33" s="25"/>
      <c r="I33" s="25">
        <f si="0" t="shared"/>
        <v>6.7721257237385313E-3</v>
      </c>
      <c r="J33">
        <v>3018.28</v>
      </c>
      <c r="K33">
        <v>3065.69</v>
      </c>
      <c r="L33" s="25">
        <f si="9" t="shared"/>
        <v>1.5707621559298612E-2</v>
      </c>
      <c r="M33">
        <f si="5" t="shared"/>
        <v>1</v>
      </c>
    </row>
    <row r="34" spans="1:13">
      <c r="A34" s="1">
        <v>42444</v>
      </c>
      <c r="B34">
        <v>23.2</v>
      </c>
      <c r="C34" s="25">
        <f si="1" t="shared"/>
        <v>-7.2742832691485848E-3</v>
      </c>
      <c r="D34" s="26">
        <f si="7" t="shared"/>
        <v>23.281627687078604</v>
      </c>
      <c r="E34" s="26"/>
      <c r="F34" s="26">
        <v>23.221599999999999</v>
      </c>
      <c r="G34" s="25">
        <f si="10" t="shared"/>
        <v>-3.5060988078555733E-3</v>
      </c>
      <c r="H34" s="25"/>
      <c r="I34" s="25">
        <f si="0" t="shared"/>
        <v>-9.3016846384397223E-4</v>
      </c>
      <c r="J34">
        <v>3065.69</v>
      </c>
      <c r="K34">
        <v>3074.78</v>
      </c>
      <c r="L34" s="25">
        <f si="9" t="shared"/>
        <v>2.9650747466312133E-3</v>
      </c>
      <c r="M34">
        <f si="5" t="shared"/>
        <v>2</v>
      </c>
    </row>
    <row r="35" spans="1:13">
      <c r="A35" s="1">
        <v>42445</v>
      </c>
      <c r="B35">
        <v>23.79</v>
      </c>
      <c r="C35" s="25">
        <f si="1" t="shared"/>
        <v>2.543103448275863E-2</v>
      </c>
      <c r="D35" s="26">
        <f si="7" t="shared"/>
        <v>23.336772272487785</v>
      </c>
      <c r="E35" s="26"/>
      <c r="F35" s="26">
        <v>23.424900000000001</v>
      </c>
      <c r="G35" s="25">
        <f ref="G35:G42" si="11" t="shared">+B35/D35-1</f>
        <v>1.9421183110508222E-2</v>
      </c>
      <c r="H35" s="25"/>
      <c r="I35" s="25">
        <f si="0" t="shared"/>
        <v>1.5585979022322283E-2</v>
      </c>
      <c r="J35">
        <v>3074.78</v>
      </c>
      <c r="K35">
        <v>3090.03</v>
      </c>
      <c r="L35" s="25">
        <f si="9" t="shared"/>
        <v>4.9597044341382901E-3</v>
      </c>
      <c r="M35">
        <f si="5" t="shared"/>
        <v>3</v>
      </c>
    </row>
    <row r="36" spans="1:13">
      <c r="A36" s="1">
        <v>42446</v>
      </c>
      <c r="B36">
        <v>24.16</v>
      </c>
      <c r="C36" s="25">
        <f si="1" t="shared"/>
        <v>1.5552753257671359E-2</v>
      </c>
      <c r="D36" s="26">
        <f si="7" t="shared"/>
        <v>23.683935942369487</v>
      </c>
      <c r="E36" s="26"/>
      <c r="F36" s="26">
        <v>23.835100000000001</v>
      </c>
      <c r="G36" s="25">
        <f si="11" t="shared"/>
        <v>2.010071547182557E-2</v>
      </c>
      <c r="H36" s="25"/>
      <c r="I36" s="25">
        <f si="0" t="shared"/>
        <v>1.3631157410709305E-2</v>
      </c>
      <c r="J36">
        <v>3090.03</v>
      </c>
      <c r="K36">
        <v>3124.2</v>
      </c>
      <c r="L36" s="25">
        <f si="9" t="shared"/>
        <v>1.105814506655256E-2</v>
      </c>
      <c r="M36">
        <f si="5" t="shared"/>
        <v>4</v>
      </c>
    </row>
    <row r="37" spans="1:13">
      <c r="A37" s="1">
        <v>42447</v>
      </c>
      <c r="B37">
        <v>24.69</v>
      </c>
      <c r="C37" s="25">
        <f si="1" t="shared"/>
        <v>2.1937086092715274E-2</v>
      </c>
      <c r="D37" s="26">
        <f si="7" t="shared"/>
        <v>24.19946987900903</v>
      </c>
      <c r="E37" s="26"/>
      <c r="F37" s="26">
        <v>24.196300000000001</v>
      </c>
      <c r="G37" s="25">
        <f si="11" t="shared"/>
        <v>2.0270283747680917E-2</v>
      </c>
      <c r="H37" s="25"/>
      <c r="I37" s="25">
        <f si="0" t="shared"/>
        <v>2.0403946057868438E-2</v>
      </c>
      <c r="J37">
        <v>3124.2</v>
      </c>
      <c r="K37">
        <v>3171.96</v>
      </c>
      <c r="L37" s="25">
        <f si="9" t="shared"/>
        <v>1.5287113501056382E-2</v>
      </c>
      <c r="M37">
        <f si="5" t="shared"/>
        <v>5</v>
      </c>
    </row>
    <row r="38" spans="1:13">
      <c r="A38" s="1">
        <v>42450</v>
      </c>
      <c r="B38">
        <v>25.06</v>
      </c>
      <c r="C38" s="25">
        <f si="1" t="shared"/>
        <v>1.4985824220332011E-2</v>
      </c>
      <c r="D38" s="26">
        <f si="7" t="shared"/>
        <v>24.787331830161794</v>
      </c>
      <c r="E38" s="26"/>
      <c r="F38" s="27">
        <v>24.699769296823412</v>
      </c>
      <c r="G38" s="25">
        <f si="11" t="shared"/>
        <v>1.100030336893365E-2</v>
      </c>
      <c r="H38" s="25"/>
      <c r="I38" s="35">
        <f si="0" t="shared"/>
        <v>1.4584375216124545E-2</v>
      </c>
      <c r="J38">
        <v>3171.96</v>
      </c>
      <c r="K38">
        <v>3249.44</v>
      </c>
      <c r="L38" s="25">
        <f si="9" t="shared"/>
        <v>2.4426537535151782E-2</v>
      </c>
      <c r="M38">
        <f si="5" t="shared"/>
        <v>1</v>
      </c>
    </row>
    <row r="39" spans="1:13">
      <c r="A39" s="1">
        <v>42451</v>
      </c>
      <c r="B39">
        <v>24.55</v>
      </c>
      <c r="C39" s="25">
        <f si="1" t="shared"/>
        <v>-2.0351157222665561E-2</v>
      </c>
      <c r="D39">
        <v>24.52</v>
      </c>
      <c r="F39" s="26">
        <v>24.524100000000001</v>
      </c>
      <c r="G39" s="25">
        <f si="11" t="shared"/>
        <v>1.2234910277324484E-3</v>
      </c>
      <c r="H39" s="25"/>
      <c r="I39" s="25">
        <f si="0" t="shared"/>
        <v>1.0561039956613616E-3</v>
      </c>
      <c r="J39">
        <v>3249.44</v>
      </c>
      <c r="K39">
        <v>3225.79</v>
      </c>
      <c r="L39" s="25">
        <f si="9" t="shared"/>
        <v>-7.2781771628341874E-3</v>
      </c>
      <c r="M39">
        <f si="5" t="shared"/>
        <v>2</v>
      </c>
    </row>
    <row r="40" spans="1:13">
      <c r="A40" s="1">
        <v>42452</v>
      </c>
      <c r="B40">
        <v>24.47</v>
      </c>
      <c r="C40" s="25">
        <f ref="C40:C101" si="12" t="shared">B40/B39-1</f>
        <v>-3.2586558044807035E-3</v>
      </c>
      <c r="D40" s="26">
        <f si="7" t="shared"/>
        <v>24.602405850659842</v>
      </c>
      <c r="E40" s="26"/>
      <c r="F40" s="26">
        <v>24.5517</v>
      </c>
      <c r="G40" s="25">
        <f si="11" t="shared"/>
        <v>-5.3818253167420282E-3</v>
      </c>
      <c r="H40" s="25"/>
      <c r="I40" s="25">
        <f si="0" t="shared"/>
        <v>-3.327671810913313E-3</v>
      </c>
      <c r="J40">
        <v>3225.79</v>
      </c>
      <c r="K40">
        <v>3236.09</v>
      </c>
      <c r="L40" s="25">
        <f si="9" t="shared"/>
        <v>3.1930162843831766E-3</v>
      </c>
      <c r="M40">
        <f si="5" t="shared"/>
        <v>3</v>
      </c>
    </row>
    <row r="41" spans="1:13">
      <c r="A41" s="1">
        <v>42453</v>
      </c>
      <c r="B41">
        <v>23.93</v>
      </c>
      <c r="C41" s="25">
        <f si="12" t="shared"/>
        <v>-2.2067838169186671E-2</v>
      </c>
      <c r="D41" s="26">
        <f ref="D41:D49" si="13" t="shared">+F40*(1+L41)</f>
        <v>24.140189749049004</v>
      </c>
      <c r="E41" s="26"/>
      <c r="F41" s="26">
        <v>24.058599999999998</v>
      </c>
      <c r="G41" s="25">
        <f si="11" t="shared"/>
        <v>-8.7070462674090354E-3</v>
      </c>
      <c r="H41" s="25"/>
      <c r="I41" s="25">
        <f si="0" t="shared"/>
        <v>-5.3452819366047732E-3</v>
      </c>
      <c r="J41">
        <v>3236.09</v>
      </c>
      <c r="K41">
        <v>3181.85</v>
      </c>
      <c r="L41" s="25">
        <f si="9" t="shared"/>
        <v>-1.676096771103408E-2</v>
      </c>
      <c r="M41">
        <f si="5" t="shared"/>
        <v>4</v>
      </c>
    </row>
    <row r="42" spans="1:13">
      <c r="A42" s="1">
        <v>42454</v>
      </c>
      <c r="B42">
        <v>23.93</v>
      </c>
      <c r="C42" s="25">
        <f si="12" t="shared"/>
        <v>0</v>
      </c>
      <c r="D42" s="26">
        <f>+F41*(1+L42)</f>
        <v>24.179352342819431</v>
      </c>
      <c r="E42" s="26"/>
      <c r="F42" s="27">
        <v>24.179352342819399</v>
      </c>
      <c r="G42" s="25">
        <f si="11" t="shared"/>
        <v>-1.0312614634340411E-2</v>
      </c>
      <c r="H42" s="25"/>
      <c r="I42" s="27">
        <v>-5.3452819366047732E-3</v>
      </c>
      <c r="J42">
        <v>3181.85</v>
      </c>
      <c r="K42">
        <v>3197.82</v>
      </c>
      <c r="L42" s="25">
        <f si="9" t="shared"/>
        <v>5.0190926662163626E-3</v>
      </c>
      <c r="M42">
        <f si="5" t="shared"/>
        <v>5</v>
      </c>
    </row>
    <row r="43" spans="1:13">
      <c r="A43" s="1">
        <v>42457</v>
      </c>
      <c r="B43">
        <v>24.08</v>
      </c>
      <c r="C43" s="25">
        <f si="12" t="shared"/>
        <v>6.268282490597521E-3</v>
      </c>
      <c r="D43" s="26">
        <f si="13" t="shared"/>
        <v>23.96695827207439</v>
      </c>
      <c r="E43" s="26"/>
      <c r="F43" s="26">
        <v>23.980599999999999</v>
      </c>
      <c r="G43" s="25">
        <f ref="G43:G51" si="14" t="shared">+B43/D43-1</f>
        <v>4.7165654749490304E-3</v>
      </c>
      <c r="H43" s="25"/>
      <c r="I43" s="27">
        <v>-5.3452819366047732E-3</v>
      </c>
      <c r="J43">
        <v>3197.82</v>
      </c>
      <c r="K43">
        <v>3169.73</v>
      </c>
      <c r="L43" s="25">
        <f si="9" t="shared"/>
        <v>-8.7841091743751099E-3</v>
      </c>
      <c r="M43">
        <f si="5" t="shared"/>
        <v>1</v>
      </c>
    </row>
    <row r="44" spans="1:13">
      <c r="A44" s="1">
        <v>42458</v>
      </c>
      <c r="B44">
        <v>23.91</v>
      </c>
      <c r="C44" s="25">
        <f si="12" t="shared"/>
        <v>-7.0598006644517763E-3</v>
      </c>
      <c r="D44" s="26">
        <f si="13" t="shared"/>
        <v>23.720951956791271</v>
      </c>
      <c r="E44" s="26"/>
      <c r="F44" s="26">
        <v>23.782900000000001</v>
      </c>
      <c r="G44" s="25">
        <f si="14" t="shared"/>
        <v>7.9696651109570915E-3</v>
      </c>
      <c r="H44" s="25"/>
      <c r="I44" s="25">
        <f ref="I44:I60" si="15" t="shared">+B44/F44-1</f>
        <v>5.3441758574437337E-3</v>
      </c>
      <c r="J44">
        <v>3169.73</v>
      </c>
      <c r="K44">
        <v>3135.41</v>
      </c>
      <c r="L44" s="25">
        <f si="9" t="shared"/>
        <v>-1.0827420632041229E-2</v>
      </c>
      <c r="M44">
        <f si="5" t="shared"/>
        <v>2</v>
      </c>
    </row>
    <row r="45" spans="1:13">
      <c r="A45" s="1">
        <v>42459</v>
      </c>
      <c r="B45">
        <v>24.84</v>
      </c>
      <c r="C45" s="25">
        <f si="12" t="shared"/>
        <v>3.8895859473023764E-2</v>
      </c>
      <c r="D45" s="26">
        <f si="13" t="shared"/>
        <v>24.396319974740152</v>
      </c>
      <c r="E45" s="26"/>
      <c r="F45" s="26">
        <v>24.504200000000001</v>
      </c>
      <c r="G45" s="25">
        <f si="14" t="shared"/>
        <v>1.8186350470859258E-2</v>
      </c>
      <c r="H45" s="25"/>
      <c r="I45" s="25">
        <f si="15" t="shared"/>
        <v>1.370377323071148E-2</v>
      </c>
      <c r="J45">
        <v>3135.41</v>
      </c>
      <c r="K45">
        <v>3216.28</v>
      </c>
      <c r="L45" s="25">
        <f si="9" t="shared"/>
        <v>2.5792480090323311E-2</v>
      </c>
      <c r="M45">
        <f si="5" t="shared"/>
        <v>3</v>
      </c>
    </row>
    <row r="46" spans="1:13">
      <c r="A46" s="1">
        <v>42460</v>
      </c>
      <c r="B46">
        <v>24.55</v>
      </c>
      <c r="C46" s="25">
        <f si="12" t="shared"/>
        <v>-1.1674718196457268E-2</v>
      </c>
      <c r="D46" s="26">
        <f si="13" t="shared"/>
        <v>24.517990031340556</v>
      </c>
      <c r="E46" s="26"/>
      <c r="F46" s="26">
        <v>24.555800000000001</v>
      </c>
      <c r="G46" s="25">
        <f si="14" t="shared"/>
        <v>1.3055706694768965E-3</v>
      </c>
      <c r="H46" s="25"/>
      <c r="I46" s="25">
        <f si="15" t="shared"/>
        <v>-2.3619674374286692E-4</v>
      </c>
      <c r="J46">
        <v>3216.28</v>
      </c>
      <c r="K46">
        <v>3218.09</v>
      </c>
      <c r="L46" s="25">
        <f si="9" t="shared"/>
        <v>5.6276194858662087E-4</v>
      </c>
      <c r="M46">
        <f si="5" t="shared"/>
        <v>4</v>
      </c>
    </row>
    <row r="47" spans="1:13">
      <c r="A47" s="1">
        <v>42461</v>
      </c>
      <c r="B47">
        <v>24.7</v>
      </c>
      <c r="C47" s="25">
        <f si="12" t="shared"/>
        <v>6.109979633401208E-3</v>
      </c>
      <c r="D47" s="26">
        <f si="13" t="shared"/>
        <v>24.584872399466764</v>
      </c>
      <c r="E47" s="26"/>
      <c r="F47" s="26">
        <v>24.552399999999999</v>
      </c>
      <c r="G47" s="25">
        <f si="14" t="shared"/>
        <v>4.6828634561362215E-3</v>
      </c>
      <c r="H47" s="25"/>
      <c r="I47" s="25">
        <f si="15" t="shared"/>
        <v>6.0116322640557662E-3</v>
      </c>
      <c r="J47">
        <v>3218.09</v>
      </c>
      <c r="K47">
        <v>3221.9</v>
      </c>
      <c r="L47" s="25">
        <f si="9" t="shared"/>
        <v>1.1839320839379663E-3</v>
      </c>
      <c r="M47">
        <f si="5" t="shared"/>
        <v>5</v>
      </c>
    </row>
    <row r="48" spans="1:13">
      <c r="A48" s="1">
        <v>42464</v>
      </c>
      <c r="B48">
        <v>24.49</v>
      </c>
      <c r="C48" s="25">
        <f si="12" t="shared"/>
        <v>-8.5020242914980448E-3</v>
      </c>
      <c r="D48" s="26">
        <f si="13" t="shared"/>
        <v>24.552399999999999</v>
      </c>
      <c r="E48" s="26"/>
      <c r="F48" s="26">
        <v>24.558900000000001</v>
      </c>
      <c r="G48" s="25">
        <f si="14" t="shared"/>
        <v>-2.5415030709828867E-3</v>
      </c>
      <c r="H48" s="25"/>
      <c r="I48" s="25">
        <f si="15" t="shared"/>
        <v>-2.8055002463466261E-3</v>
      </c>
      <c r="J48">
        <v>3221.9</v>
      </c>
      <c r="K48">
        <v>3221.9</v>
      </c>
      <c r="L48" s="25">
        <f si="9" t="shared"/>
        <v>0</v>
      </c>
      <c r="M48">
        <f si="5" t="shared"/>
        <v>1</v>
      </c>
    </row>
    <row r="49" spans="1:13">
      <c r="A49" s="1">
        <v>42465</v>
      </c>
      <c r="B49">
        <v>24.71</v>
      </c>
      <c r="C49" s="25">
        <f si="12" t="shared"/>
        <v>8.9832584728462006E-3</v>
      </c>
      <c r="D49" s="26">
        <f si="13" t="shared"/>
        <v>24.88354184208076</v>
      </c>
      <c r="E49" s="26"/>
      <c r="F49" s="26">
        <v>24.851299999999998</v>
      </c>
      <c r="G49" s="25">
        <f si="14" t="shared"/>
        <v>-6.9741616037666265E-3</v>
      </c>
      <c r="H49" s="25"/>
      <c r="I49" s="25">
        <f si="15" t="shared"/>
        <v>-5.6858192529162244E-3</v>
      </c>
      <c r="J49">
        <v>3221.9</v>
      </c>
      <c r="K49">
        <v>3264.49</v>
      </c>
      <c r="L49" s="25">
        <f si="9" t="shared"/>
        <v>1.3218908097706317E-2</v>
      </c>
      <c r="M49">
        <f si="5" t="shared"/>
        <v>2</v>
      </c>
    </row>
    <row r="50" spans="1:13">
      <c r="A50" s="1">
        <v>42466</v>
      </c>
      <c r="B50">
        <v>24.99</v>
      </c>
      <c r="C50" s="25">
        <f si="12" t="shared"/>
        <v>1.1331444759206777E-2</v>
      </c>
      <c r="D50" s="26">
        <f>+F49*(1+L50)</f>
        <v>24.798316211414342</v>
      </c>
      <c r="E50" s="26"/>
      <c r="F50" s="26">
        <v>24.809100000000001</v>
      </c>
      <c r="G50" s="25">
        <f si="14" t="shared"/>
        <v>7.7297098299531353E-3</v>
      </c>
      <c r="H50" s="25"/>
      <c r="I50" s="25">
        <f si="15" t="shared"/>
        <v>7.2916792628510141E-3</v>
      </c>
      <c r="J50">
        <v>3264.49</v>
      </c>
      <c r="K50">
        <v>3257.53</v>
      </c>
      <c r="L50" s="25">
        <f si="9" t="shared"/>
        <v>-2.1320328749665496E-3</v>
      </c>
      <c r="M50">
        <f si="5" t="shared"/>
        <v>3</v>
      </c>
    </row>
    <row r="51" spans="1:13">
      <c r="A51" s="1">
        <v>42467</v>
      </c>
      <c r="B51">
        <v>24.15</v>
      </c>
      <c r="C51" s="25">
        <f si="12" t="shared"/>
        <v>-3.3613445378151252E-2</v>
      </c>
      <c r="D51" s="26">
        <f>+F50*(1+L51)</f>
        <v>24.441707839682213</v>
      </c>
      <c r="E51" s="26"/>
      <c r="G51" s="25">
        <f si="14" t="shared"/>
        <v>-1.1934838661667224E-2</v>
      </c>
      <c r="H51" s="25"/>
      <c r="J51">
        <v>3257.53</v>
      </c>
      <c r="K51">
        <v>3209.29</v>
      </c>
      <c r="L51" s="25">
        <f si="9" t="shared"/>
        <v>-1.4808766151040875E-2</v>
      </c>
      <c r="M51">
        <f si="5" t="shared"/>
        <v>4</v>
      </c>
    </row>
    <row r="52" spans="1:13">
      <c r="A52" s="1">
        <v>42468</v>
      </c>
      <c r="B52">
        <v>24.36</v>
      </c>
      <c r="C52" s="25">
        <f si="12" t="shared"/>
        <v>8.6956521739129933E-3</v>
      </c>
      <c r="D52" s="26"/>
      <c r="E52" s="26"/>
      <c r="F52" s="26">
        <v>24.227399999999999</v>
      </c>
      <c r="I52" s="25">
        <f si="15" t="shared"/>
        <v>5.4731419797420244E-3</v>
      </c>
      <c r="J52">
        <v>3209.29</v>
      </c>
      <c r="K52">
        <v>3185.73</v>
      </c>
      <c r="L52" s="25">
        <f si="9" t="shared"/>
        <v>-7.3411876147060351E-3</v>
      </c>
      <c r="M52">
        <f si="5" t="shared"/>
        <v>5</v>
      </c>
    </row>
    <row r="53" spans="1:13">
      <c r="A53" s="1">
        <v>42471</v>
      </c>
      <c r="B53">
        <v>24.63</v>
      </c>
      <c r="C53" s="25">
        <f si="12" t="shared"/>
        <v>1.1083743842364546E-2</v>
      </c>
      <c r="F53" s="26">
        <v>24.626300000000001</v>
      </c>
      <c r="I53" s="25">
        <f si="15" t="shared"/>
        <v>1.5024587534462341E-4</v>
      </c>
      <c r="J53">
        <v>3185.73</v>
      </c>
      <c r="K53">
        <v>3230.1</v>
      </c>
      <c r="L53" s="25">
        <f si="9" t="shared"/>
        <v>1.3927733988756019E-2</v>
      </c>
      <c r="M53">
        <f si="5" t="shared"/>
        <v>1</v>
      </c>
    </row>
    <row r="54" spans="1:13">
      <c r="A54" s="1">
        <v>42472</v>
      </c>
      <c r="B54">
        <v>24.74</v>
      </c>
      <c r="C54" s="25">
        <f si="12" t="shared"/>
        <v>4.4660982541615546E-3</v>
      </c>
      <c r="D54" s="26">
        <f>+F53*(1+L54)</f>
        <v>24.537480336522087</v>
      </c>
      <c r="E54" s="26"/>
      <c r="F54" s="26">
        <v>24.515000000000001</v>
      </c>
      <c r="G54" s="25">
        <f>+B54/D54-1</f>
        <v>8.2534824562436881E-3</v>
      </c>
      <c r="H54" s="25"/>
      <c r="I54" s="25">
        <f si="15" t="shared"/>
        <v>9.1780542524984021E-3</v>
      </c>
      <c r="J54">
        <v>3230.1</v>
      </c>
      <c r="K54">
        <v>3218.45</v>
      </c>
      <c r="L54" s="25">
        <f si="9" t="shared"/>
        <v>-3.606699482988196E-3</v>
      </c>
      <c r="M54">
        <f si="5" t="shared"/>
        <v>2</v>
      </c>
    </row>
    <row r="55" spans="1:13">
      <c r="A55" s="1">
        <v>42473</v>
      </c>
      <c r="B55">
        <v>25.19</v>
      </c>
      <c r="C55" s="25">
        <f si="12" t="shared"/>
        <v>1.8189167340339596E-2</v>
      </c>
      <c r="D55" s="26">
        <f>+F54*(1+L55)</f>
        <v>24.841998695024007</v>
      </c>
      <c r="E55" s="26"/>
      <c r="F55" s="26">
        <v>24.820399999999999</v>
      </c>
      <c r="G55" s="25">
        <f>+B55/D55-1</f>
        <v>1.4008587201387313E-2</v>
      </c>
      <c r="H55" s="25"/>
      <c r="I55" s="25">
        <f si="15" t="shared"/>
        <v>1.489097677716722E-2</v>
      </c>
      <c r="J55">
        <v>3218.45</v>
      </c>
      <c r="K55">
        <v>3261.38</v>
      </c>
      <c r="L55" s="25">
        <f si="9" t="shared"/>
        <v>1.3338718948562311E-2</v>
      </c>
      <c r="M55">
        <f si="5" t="shared"/>
        <v>3</v>
      </c>
    </row>
    <row r="56" spans="1:13">
      <c r="A56" s="1">
        <v>42474</v>
      </c>
      <c r="B56">
        <v>25.04</v>
      </c>
      <c r="C56" s="25">
        <f si="12" t="shared"/>
        <v>-5.9547439460103657E-3</v>
      </c>
      <c r="D56" s="26">
        <f>+F55*(1+L56)</f>
        <v>24.930370251856573</v>
      </c>
      <c r="E56" s="26"/>
      <c r="G56" s="25">
        <f>+B56/D56-1</f>
        <v>4.3974376247084557E-3</v>
      </c>
      <c r="H56" s="25"/>
      <c r="J56">
        <v>3261.38</v>
      </c>
      <c r="K56">
        <v>3275.83</v>
      </c>
      <c r="L56" s="25">
        <f si="9" t="shared"/>
        <v>4.4306397905180539E-3</v>
      </c>
      <c r="M56">
        <f si="5" t="shared"/>
        <v>4</v>
      </c>
    </row>
    <row r="57" spans="1:13">
      <c r="A57" s="1">
        <v>42475</v>
      </c>
      <c r="B57">
        <v>24.86</v>
      </c>
      <c r="C57" s="25">
        <f si="12" t="shared"/>
        <v>-7.1884984025558651E-3</v>
      </c>
      <c r="F57" s="26">
        <v>24.892299999999999</v>
      </c>
      <c r="I57" s="25">
        <f si="15" t="shared"/>
        <v>-1.2975900177966126E-3</v>
      </c>
      <c r="J57">
        <v>3275.83</v>
      </c>
      <c r="K57">
        <v>3272.21</v>
      </c>
      <c r="L57" s="25">
        <f si="9" t="shared"/>
        <v>-1.1050634495685108E-3</v>
      </c>
      <c r="M57">
        <f si="5" t="shared"/>
        <v>5</v>
      </c>
    </row>
    <row r="58" spans="1:13">
      <c r="A58" s="1">
        <v>42478</v>
      </c>
      <c r="B58">
        <v>24.8</v>
      </c>
      <c r="C58" s="25">
        <f si="12" t="shared"/>
        <v>-2.4135156878519748E-3</v>
      </c>
      <c r="D58" s="26">
        <f>+F57*(1+L58)</f>
        <v>24.559409675723742</v>
      </c>
      <c r="E58" s="26"/>
      <c r="F58" s="26">
        <v>24.543600000000001</v>
      </c>
      <c r="G58" s="25">
        <f>+B58/D58-1</f>
        <v>9.796258438331984E-3</v>
      </c>
      <c r="H58" s="25"/>
      <c r="I58" s="25">
        <f si="15" t="shared"/>
        <v>1.0446715233298987E-2</v>
      </c>
      <c r="J58">
        <v>3272.21</v>
      </c>
      <c r="K58">
        <v>3228.45</v>
      </c>
      <c r="L58" s="25">
        <f si="9" t="shared"/>
        <v>-1.3373224823590268E-2</v>
      </c>
      <c r="M58">
        <f si="5" t="shared"/>
        <v>1</v>
      </c>
    </row>
    <row r="59" spans="1:13">
      <c r="A59" s="1">
        <v>42479</v>
      </c>
      <c r="B59">
        <v>24.88</v>
      </c>
      <c r="C59" s="25">
        <f si="12" t="shared"/>
        <v>3.225806451612856E-3</v>
      </c>
      <c r="D59" s="26">
        <f>+F58*(1+L59)</f>
        <v>24.618482516377835</v>
      </c>
      <c r="E59" s="26"/>
      <c r="G59" s="25">
        <f>+B59/D59-1</f>
        <v>1.0622810867736643E-2</v>
      </c>
      <c r="H59" s="25"/>
      <c r="J59">
        <v>3228.45</v>
      </c>
      <c r="K59">
        <v>3238.3</v>
      </c>
      <c r="L59" s="25">
        <f si="9" t="shared"/>
        <v>3.0509997057412974E-3</v>
      </c>
      <c r="M59">
        <f si="5" t="shared"/>
        <v>2</v>
      </c>
    </row>
    <row r="60" spans="1:13">
      <c r="A60" s="1">
        <v>42480</v>
      </c>
      <c r="B60">
        <v>24.19</v>
      </c>
      <c r="C60" s="25">
        <f si="12" t="shared"/>
        <v>-2.773311897106101E-2</v>
      </c>
      <c r="F60" s="26">
        <v>24.1709</v>
      </c>
      <c r="I60" s="25">
        <f si="15" t="shared"/>
        <v>7.902064052229818E-4</v>
      </c>
      <c r="M60">
        <f si="5" t="shared"/>
        <v>3</v>
      </c>
    </row>
    <row r="61" spans="1:13">
      <c r="A61" s="1">
        <v>42481</v>
      </c>
      <c r="B61">
        <v>23.77</v>
      </c>
      <c r="C61" s="25">
        <f si="12" t="shared"/>
        <v>-1.7362546506821119E-2</v>
      </c>
      <c r="D61" s="26">
        <v>24.1709</v>
      </c>
      <c r="E61" s="26"/>
      <c r="G61" s="25">
        <f>+B61/D61-1</f>
        <v>-1.6586060097058875E-2</v>
      </c>
      <c r="H61" s="25"/>
      <c r="J61">
        <v>3181.02</v>
      </c>
      <c r="K61">
        <v>3160.6</v>
      </c>
      <c r="L61" s="25">
        <f ref="L61:L84" si="16" t="shared">+K61/J61-1</f>
        <v>-6.419324619147293E-3</v>
      </c>
      <c r="M61">
        <f si="5" t="shared"/>
        <v>4</v>
      </c>
    </row>
    <row r="62" spans="1:13">
      <c r="A62" s="1">
        <v>42482</v>
      </c>
      <c r="B62">
        <v>23.98</v>
      </c>
      <c r="C62" s="25">
        <f si="12" t="shared"/>
        <v>8.8346655448043876E-3</v>
      </c>
      <c r="F62" s="26">
        <v>24.036100000000001</v>
      </c>
      <c r="I62" s="25">
        <f>+B62/F62-1</f>
        <v>-2.3339892911079518E-3</v>
      </c>
      <c r="J62">
        <v>3160.6</v>
      </c>
      <c r="K62">
        <v>3174.9</v>
      </c>
      <c r="L62" s="25">
        <f si="16" t="shared"/>
        <v>4.524457381509972E-3</v>
      </c>
      <c r="M62">
        <f si="5" t="shared"/>
        <v>5</v>
      </c>
    </row>
    <row r="63" spans="1:13">
      <c r="A63" s="1">
        <v>42485</v>
      </c>
      <c r="B63">
        <v>23.86</v>
      </c>
      <c r="C63" s="25">
        <f si="12" t="shared"/>
        <v>-5.0041701417848916E-3</v>
      </c>
      <c r="D63" s="26">
        <f>+F62*(1+L63)</f>
        <v>23.938665558915243</v>
      </c>
      <c r="E63" s="26"/>
      <c r="F63">
        <v>23.916799999999999</v>
      </c>
      <c r="G63" s="25">
        <f>+B63/D63-1</f>
        <v>-3.2861296600531498E-3</v>
      </c>
      <c r="H63" s="25"/>
      <c r="I63" s="25">
        <f>+B63/F63-1</f>
        <v>-2.374899652127338E-3</v>
      </c>
      <c r="J63">
        <f>+K63+12.87</f>
        <v>3174.9</v>
      </c>
      <c r="K63">
        <v>3162.03</v>
      </c>
      <c r="L63" s="25">
        <f si="16" t="shared"/>
        <v>-4.0536709817631245E-3</v>
      </c>
      <c r="M63">
        <f si="5" t="shared"/>
        <v>1</v>
      </c>
    </row>
    <row r="64" spans="1:13">
      <c r="A64" s="1">
        <v>42486</v>
      </c>
      <c r="B64">
        <v>24.2</v>
      </c>
      <c r="C64" s="25">
        <f si="12" t="shared"/>
        <v>1.4249790444258226E-2</v>
      </c>
      <c r="D64" s="26">
        <f>+F63*(1+L64)</f>
        <v>24.046367013595692</v>
      </c>
      <c r="E64" s="26"/>
      <c r="F64" s="26">
        <v>24.078700000000001</v>
      </c>
      <c r="G64" s="25">
        <f>+B64/D64-1</f>
        <v>6.3890310880410084E-3</v>
      </c>
      <c r="H64" s="25"/>
      <c r="I64" s="25">
        <f>+B64/F64-1</f>
        <v>5.0376473812954181E-3</v>
      </c>
      <c r="J64">
        <v>3162.03</v>
      </c>
      <c r="K64">
        <v>3179.16</v>
      </c>
      <c r="L64" s="25">
        <f si="16" t="shared"/>
        <v>5.4174059069647118E-3</v>
      </c>
      <c r="M64">
        <f si="5" t="shared"/>
        <v>2</v>
      </c>
    </row>
    <row r="65" spans="1:13">
      <c r="A65" s="1">
        <v>42487</v>
      </c>
      <c r="B65">
        <v>24.1</v>
      </c>
      <c r="C65" s="25">
        <f si="12" t="shared"/>
        <v>-4.1322314049585529E-3</v>
      </c>
      <c r="D65" s="26">
        <f>+F64*(1+L65)</f>
        <v>23.978421313806166</v>
      </c>
      <c r="E65" s="26"/>
      <c r="F65">
        <v>23.958100000000002</v>
      </c>
      <c r="G65" s="25">
        <f>+B65/D65-1</f>
        <v>5.0703373922216244E-3</v>
      </c>
      <c r="H65" s="25"/>
      <c r="I65" s="25">
        <f>+B65/F65-1</f>
        <v>5.9228402920097345E-3</v>
      </c>
      <c r="J65">
        <v>3179.16</v>
      </c>
      <c r="K65">
        <v>3165.92</v>
      </c>
      <c r="L65" s="25">
        <f si="16" t="shared"/>
        <v>-4.1646221014355334E-3</v>
      </c>
      <c r="M65">
        <f si="5" t="shared"/>
        <v>3</v>
      </c>
    </row>
    <row r="66" spans="1:13">
      <c r="A66" s="1">
        <v>42488</v>
      </c>
      <c r="B66">
        <v>23.85</v>
      </c>
      <c r="C66" s="25">
        <f si="12" t="shared"/>
        <v>-1.0373443983402453E-2</v>
      </c>
      <c r="D66" s="26">
        <f>+F65*(1+L66)</f>
        <v>23.917689549325317</v>
      </c>
      <c r="E66" s="26"/>
      <c r="G66" s="25">
        <f>+B66/D66-1</f>
        <v>-2.8301040192749705E-3</v>
      </c>
      <c r="H66" s="25"/>
      <c r="J66">
        <v>3165.92</v>
      </c>
      <c r="K66">
        <v>3160.58</v>
      </c>
      <c r="L66" s="25">
        <f si="16" t="shared"/>
        <v>-1.686713498761816E-3</v>
      </c>
      <c r="M66">
        <f si="5" t="shared"/>
        <v>4</v>
      </c>
    </row>
    <row r="67" spans="1:13">
      <c r="A67" s="1">
        <v>42489</v>
      </c>
      <c r="B67">
        <v>23.92</v>
      </c>
      <c r="C67" s="25">
        <f si="12" t="shared"/>
        <v>2.9350104821803669E-3</v>
      </c>
      <c r="F67">
        <v>23.9697</v>
      </c>
      <c r="I67" s="25">
        <f>+B67/F67-1</f>
        <v>-2.0734510653032112E-3</v>
      </c>
      <c r="J67">
        <v>3160.58</v>
      </c>
      <c r="K67">
        <v>3156.75</v>
      </c>
      <c r="L67" s="25">
        <f si="16" t="shared"/>
        <v>-1.2118028969365646E-3</v>
      </c>
      <c r="M67">
        <f ref="M67:M72" si="17" t="shared">WEEKDAY(A67,2)</f>
        <v>5</v>
      </c>
    </row>
    <row r="68" spans="1:13">
      <c r="A68" s="1">
        <v>42492</v>
      </c>
      <c r="B68">
        <v>23.95</v>
      </c>
      <c r="C68" s="25">
        <f si="12" t="shared"/>
        <v>1.2541806020065493E-3</v>
      </c>
      <c r="F68">
        <v>23.99</v>
      </c>
      <c r="I68" s="25">
        <f>+B68/F68-1</f>
        <v>-1.6673614005835447E-3</v>
      </c>
      <c r="J68">
        <v>3156.75</v>
      </c>
      <c r="K68">
        <v>3156.75</v>
      </c>
      <c r="L68" s="25">
        <f si="16" t="shared"/>
        <v>0</v>
      </c>
      <c r="M68">
        <f si="17" t="shared"/>
        <v>1</v>
      </c>
    </row>
    <row r="69" spans="1:13">
      <c r="A69" s="1">
        <v>42493</v>
      </c>
      <c r="B69">
        <v>24.12</v>
      </c>
      <c r="C69" s="25">
        <f si="12" t="shared"/>
        <v>7.0981210855951549E-3</v>
      </c>
      <c r="D69" s="26">
        <f>+F68*(1+L69)</f>
        <v>24.421580612972203</v>
      </c>
      <c r="E69" s="26"/>
      <c r="F69">
        <v>24.382300000000001</v>
      </c>
      <c r="G69" s="25">
        <f>+B69/D69-1</f>
        <v>-1.234893915146551E-2</v>
      </c>
      <c r="H69" s="25"/>
      <c r="I69" s="25">
        <f>+B69/F69-1</f>
        <v>-1.0757803816703104E-2</v>
      </c>
      <c r="J69">
        <f>+K69-56.79</f>
        <v>3156.75</v>
      </c>
      <c r="K69">
        <v>3213.54</v>
      </c>
      <c r="L69" s="25">
        <f si="16" t="shared"/>
        <v>1.7990021382751298E-2</v>
      </c>
      <c r="M69">
        <f si="17" t="shared"/>
        <v>2</v>
      </c>
    </row>
    <row r="70" spans="1:13">
      <c r="A70" s="1">
        <v>42494</v>
      </c>
      <c r="B70">
        <v>24.01</v>
      </c>
      <c r="C70" s="25">
        <f si="12" t="shared"/>
        <v>-4.560530679933672E-3</v>
      </c>
      <c r="D70" s="26">
        <f>+F69*(1+L70)</f>
        <v>24.351343551970725</v>
      </c>
      <c r="E70" s="26"/>
      <c r="G70" s="25">
        <f>+B70/D70-1</f>
        <v>-1.4017442250864987E-2</v>
      </c>
      <c r="H70" s="25"/>
      <c r="J70">
        <v>3213.54</v>
      </c>
      <c r="K70">
        <v>3209.46</v>
      </c>
      <c r="L70" s="25">
        <f si="16" t="shared"/>
        <v>-1.269627887003133E-3</v>
      </c>
      <c r="M70">
        <f si="17" t="shared"/>
        <v>3</v>
      </c>
    </row>
    <row r="71" spans="1:13">
      <c r="A71" s="1">
        <v>42495</v>
      </c>
      <c r="B71">
        <v>24.14</v>
      </c>
      <c r="C71" s="25">
        <f si="12" t="shared"/>
        <v>5.414410662224034E-3</v>
      </c>
      <c r="J71">
        <v>3209.46</v>
      </c>
      <c r="K71">
        <v>3213.92</v>
      </c>
      <c r="L71" s="25">
        <f si="16" t="shared"/>
        <v>1.3896418712182612E-3</v>
      </c>
      <c r="M71">
        <f si="17" t="shared"/>
        <v>4</v>
      </c>
    </row>
    <row r="72" spans="1:13">
      <c r="A72" s="1">
        <v>42496</v>
      </c>
      <c r="B72">
        <v>23.43</v>
      </c>
      <c r="C72" s="25">
        <f si="12" t="shared"/>
        <v>-2.9411764705882359E-2</v>
      </c>
      <c r="F72">
        <v>23.6557</v>
      </c>
      <c r="I72" s="25">
        <f ref="I72:I94" si="18" t="shared">+B72/F72-1</f>
        <v>-9.5410408485058218E-3</v>
      </c>
      <c r="J72">
        <v>3213.92</v>
      </c>
      <c r="K72">
        <v>3130.35</v>
      </c>
      <c r="L72" s="25">
        <f si="16" t="shared"/>
        <v>-2.6002514063822368E-2</v>
      </c>
      <c r="M72">
        <f si="17" t="shared"/>
        <v>5</v>
      </c>
    </row>
    <row r="73" spans="1:13">
      <c r="A73" s="1">
        <v>42499</v>
      </c>
      <c r="B73">
        <v>22.72</v>
      </c>
      <c r="C73" s="25">
        <f si="12" t="shared"/>
        <v>-3.0303030303030387E-2</v>
      </c>
      <c r="D73" s="26">
        <f ref="D73:D95" si="19" t="shared">+F72*(1+L73)</f>
        <v>23.166542729726707</v>
      </c>
      <c r="E73" s="26"/>
      <c r="F73">
        <v>23.068300000000001</v>
      </c>
      <c r="G73" s="25">
        <f ref="G73:G83" si="20" t="shared">+B73/D73-1</f>
        <v>-1.9275328862675578E-2</v>
      </c>
      <c r="H73" s="25"/>
      <c r="I73" s="25">
        <f si="18" t="shared"/>
        <v>-1.5098641859174755E-2</v>
      </c>
      <c r="J73">
        <v>3130.35</v>
      </c>
      <c r="K73">
        <v>3065.62</v>
      </c>
      <c r="L73" s="25">
        <f si="16" t="shared"/>
        <v>-2.0678198923443025E-2</v>
      </c>
      <c r="M73">
        <f ref="M73:M104" si="21" t="shared">WEEKDAY(A73,2)</f>
        <v>1</v>
      </c>
    </row>
    <row r="74" spans="1:13">
      <c r="A74" s="1">
        <v>42500</v>
      </c>
      <c r="B74">
        <v>23.22</v>
      </c>
      <c r="C74" s="25">
        <f si="12" t="shared"/>
        <v>2.2007042253521236E-2</v>
      </c>
      <c r="D74" s="26">
        <f si="19" t="shared"/>
        <v>23.09456169159909</v>
      </c>
      <c r="E74" s="26"/>
      <c r="F74">
        <v>23.1112</v>
      </c>
      <c r="G74" s="25">
        <f si="20" t="shared"/>
        <v>5.4315085116569684E-3</v>
      </c>
      <c r="H74" s="25"/>
      <c r="I74" s="25">
        <f si="18" t="shared"/>
        <v>4.7076742012530648E-3</v>
      </c>
      <c r="J74">
        <v>3065.62</v>
      </c>
      <c r="K74">
        <v>3069.11</v>
      </c>
      <c r="L74" s="25">
        <f si="16" t="shared"/>
        <v>1.1384320300624751E-3</v>
      </c>
      <c r="M74">
        <f si="21" t="shared"/>
        <v>2</v>
      </c>
    </row>
    <row r="75" spans="1:13">
      <c r="A75" s="1">
        <v>42501</v>
      </c>
      <c r="B75">
        <v>22.95</v>
      </c>
      <c r="C75" s="25">
        <f si="12" t="shared"/>
        <v>-1.1627906976744207E-2</v>
      </c>
      <c r="D75" s="26">
        <f si="19" t="shared"/>
        <v>23.214364578656351</v>
      </c>
      <c r="E75" s="26"/>
      <c r="F75">
        <v>23.2347</v>
      </c>
      <c r="G75" s="25">
        <f si="20" t="shared"/>
        <v>-1.1387973931425766E-2</v>
      </c>
      <c r="H75" s="25"/>
      <c r="I75" s="25">
        <f si="18" t="shared"/>
        <v>-1.2253224702707621E-2</v>
      </c>
      <c r="J75">
        <v>3069.11</v>
      </c>
      <c r="K75">
        <v>3082.81</v>
      </c>
      <c r="L75" s="25">
        <f si="16" t="shared"/>
        <v>4.4638347924967903E-3</v>
      </c>
      <c r="M75">
        <f si="21" t="shared"/>
        <v>3</v>
      </c>
    </row>
    <row r="76" spans="1:13">
      <c r="A76" s="1">
        <v>42502</v>
      </c>
      <c r="B76">
        <v>23.06</v>
      </c>
      <c r="C76" s="25">
        <f si="12" t="shared"/>
        <v>4.7930283224399961E-3</v>
      </c>
      <c r="D76" s="26">
        <f si="19" t="shared"/>
        <v>23.289945166260647</v>
      </c>
      <c r="E76" s="26"/>
      <c r="F76">
        <v>23.226299999999998</v>
      </c>
      <c r="G76" s="25">
        <f si="20" t="shared"/>
        <v>-9.8731518953407704E-3</v>
      </c>
      <c r="H76" s="25"/>
      <c r="I76" s="25">
        <f si="18" t="shared"/>
        <v>-7.1599867391706207E-3</v>
      </c>
      <c r="J76">
        <v>3082.81</v>
      </c>
      <c r="K76">
        <v>3090.14</v>
      </c>
      <c r="L76" s="25">
        <f si="16" t="shared"/>
        <v>2.3777008638221631E-3</v>
      </c>
      <c r="M76">
        <f si="21" t="shared"/>
        <v>4</v>
      </c>
    </row>
    <row r="77" spans="1:13">
      <c r="A77" s="1">
        <v>42503</v>
      </c>
      <c r="B77">
        <v>22.8</v>
      </c>
      <c r="C77" s="25">
        <f si="12" t="shared"/>
        <v>-1.1274934952298254E-2</v>
      </c>
      <c r="D77" s="26">
        <f si="19" t="shared"/>
        <v>23.112052826732771</v>
      </c>
      <c r="E77" s="26"/>
      <c r="F77">
        <v>23.089099999999998</v>
      </c>
      <c r="G77" s="25">
        <f si="20" t="shared"/>
        <v>-1.3501735612676979E-2</v>
      </c>
      <c r="H77" s="25"/>
      <c r="I77" s="25">
        <f si="18" t="shared"/>
        <v>-1.2521059720820515E-2</v>
      </c>
      <c r="J77">
        <v>3090.14</v>
      </c>
      <c r="K77">
        <v>3074.94</v>
      </c>
      <c r="L77" s="25">
        <f si="16" t="shared"/>
        <v>-4.918870989663815E-3</v>
      </c>
      <c r="M77">
        <f si="21" t="shared"/>
        <v>5</v>
      </c>
    </row>
    <row r="78" spans="1:13">
      <c r="A78" s="1">
        <v>42506</v>
      </c>
      <c r="B78">
        <v>23.23</v>
      </c>
      <c r="C78" s="25">
        <f si="12" t="shared"/>
        <v>1.8859649122807021E-2</v>
      </c>
      <c r="D78" s="26">
        <f si="19" t="shared"/>
        <v>23.24205419325255</v>
      </c>
      <c r="E78" s="26"/>
      <c r="F78">
        <v>23.275200000000002</v>
      </c>
      <c r="G78" s="25">
        <f si="20" t="shared"/>
        <v>-5.1863717175426594E-4</v>
      </c>
      <c r="H78" s="25"/>
      <c r="I78" s="25">
        <f si="18" t="shared"/>
        <v>-1.941981164501283E-3</v>
      </c>
      <c r="J78">
        <v>3074.94</v>
      </c>
      <c r="K78">
        <v>3095.31</v>
      </c>
      <c r="L78" s="25">
        <f si="16" t="shared"/>
        <v>6.6245195028196147E-3</v>
      </c>
      <c r="M78">
        <f si="21" t="shared"/>
        <v>1</v>
      </c>
    </row>
    <row r="79" spans="1:13">
      <c r="A79" s="1">
        <v>42507</v>
      </c>
      <c r="B79">
        <v>22.94</v>
      </c>
      <c r="C79" s="25">
        <f si="12" t="shared"/>
        <v>-1.2483857081360239E-2</v>
      </c>
      <c r="D79" s="26">
        <f si="19" t="shared"/>
        <v>23.205343795613366</v>
      </c>
      <c r="E79" s="26"/>
      <c r="F79">
        <v>23.203800000000001</v>
      </c>
      <c r="G79" s="25">
        <f si="20" t="shared"/>
        <v>-1.1434598769595627E-2</v>
      </c>
      <c r="H79" s="25"/>
      <c r="I79" s="25">
        <f si="18" t="shared"/>
        <v>-1.136882751963042E-2</v>
      </c>
      <c r="J79">
        <v>3095.31</v>
      </c>
      <c r="K79">
        <v>3086.02</v>
      </c>
      <c r="L79" s="25">
        <f si="16" t="shared"/>
        <v>-3.0013148925309707E-3</v>
      </c>
      <c r="M79">
        <f si="21" t="shared"/>
        <v>2</v>
      </c>
    </row>
    <row r="80" spans="1:13">
      <c r="A80" s="1">
        <v>42508</v>
      </c>
      <c r="B80">
        <v>22.75</v>
      </c>
      <c r="C80" s="25">
        <f si="12" t="shared"/>
        <v>-8.2824760244115669E-3</v>
      </c>
      <c r="D80" s="26">
        <f si="19" t="shared"/>
        <v>23.068608288993591</v>
      </c>
      <c r="E80" s="26"/>
      <c r="F80">
        <v>22.9361</v>
      </c>
      <c r="G80" s="25">
        <f si="20" t="shared"/>
        <v>-1.3811335517175727E-2</v>
      </c>
      <c r="H80" s="25"/>
      <c r="I80" s="25">
        <f si="18" t="shared"/>
        <v>-8.1138467306995921E-3</v>
      </c>
      <c r="J80">
        <v>3086.02</v>
      </c>
      <c r="K80">
        <v>3068.04</v>
      </c>
      <c r="L80" s="25">
        <f si="16" t="shared"/>
        <v>-5.8262746190886894E-3</v>
      </c>
      <c r="M80">
        <f si="21" t="shared"/>
        <v>3</v>
      </c>
    </row>
    <row r="81" spans="1:13">
      <c r="A81" s="1">
        <v>42509</v>
      </c>
      <c r="B81">
        <v>22.72</v>
      </c>
      <c r="C81" s="25">
        <f si="12" t="shared"/>
        <v>-1.3186813186814028E-3</v>
      </c>
      <c r="D81" s="26">
        <f si="19" t="shared"/>
        <v>22.894683983911552</v>
      </c>
      <c r="E81" s="26"/>
      <c r="G81" s="25">
        <f si="20" t="shared"/>
        <v>-7.6298927748601475E-3</v>
      </c>
      <c r="H81" s="25"/>
      <c r="I81" s="25"/>
      <c r="J81">
        <v>3068.04</v>
      </c>
      <c r="K81">
        <v>3062.5</v>
      </c>
      <c r="L81" s="25">
        <f si="16" t="shared"/>
        <v>-1.8057130937014776E-3</v>
      </c>
      <c r="M81">
        <f si="21" t="shared"/>
        <v>4</v>
      </c>
    </row>
    <row r="82" spans="1:13">
      <c r="A82" s="1">
        <v>42510</v>
      </c>
      <c r="B82">
        <v>23.11</v>
      </c>
      <c r="C82" s="25">
        <f si="12" t="shared"/>
        <v>1.7165492957746498E-2</v>
      </c>
      <c r="D82" s="26"/>
      <c r="E82" s="26"/>
      <c r="F82">
        <v>23.08</v>
      </c>
      <c r="G82" s="25"/>
      <c r="H82" s="25"/>
      <c r="I82" s="25">
        <f si="18" t="shared"/>
        <v>1.2998266897747968E-3</v>
      </c>
      <c r="J82">
        <v>3062.5</v>
      </c>
      <c r="K82">
        <v>3078.22</v>
      </c>
      <c r="L82" s="25">
        <f si="16" t="shared"/>
        <v>5.1330612244897544E-3</v>
      </c>
      <c r="M82">
        <f si="21" t="shared"/>
        <v>5</v>
      </c>
    </row>
    <row r="83" spans="1:13">
      <c r="A83" s="1">
        <v>42513</v>
      </c>
      <c r="B83">
        <v>23.03</v>
      </c>
      <c r="C83" s="25">
        <f si="12" t="shared"/>
        <v>-3.4617048896581348E-3</v>
      </c>
      <c r="D83" s="26">
        <f si="19" t="shared"/>
        <v>23.147480556945247</v>
      </c>
      <c r="E83" s="26"/>
      <c r="F83">
        <v>23.171600000000002</v>
      </c>
      <c r="G83" s="25">
        <f si="20" t="shared"/>
        <v>-5.0753064315673946E-3</v>
      </c>
      <c r="H83" s="25"/>
      <c r="I83" s="25">
        <f si="18" t="shared"/>
        <v>-6.1109288957171826E-3</v>
      </c>
      <c r="J83">
        <v>3078.22</v>
      </c>
      <c r="K83">
        <v>3087.22</v>
      </c>
      <c r="L83" s="25">
        <f si="16" t="shared"/>
        <v>2.9237676319431305E-3</v>
      </c>
      <c r="M83">
        <f si="21" t="shared"/>
        <v>1</v>
      </c>
    </row>
    <row r="84" spans="1:13">
      <c r="A84" s="1">
        <v>42514</v>
      </c>
      <c r="B84">
        <v>23.27</v>
      </c>
      <c r="C84" s="25">
        <f si="12" t="shared"/>
        <v>1.0421189752496618E-2</v>
      </c>
      <c r="D84" s="26">
        <f si="19" t="shared"/>
        <v>22.994016265766614</v>
      </c>
      <c r="E84" s="26"/>
      <c r="F84">
        <v>22.960899999999999</v>
      </c>
      <c r="G84" s="25">
        <f>+B84/D84-1</f>
        <v>1.2002415369439801E-2</v>
      </c>
      <c r="H84" s="25"/>
      <c r="I84" s="25">
        <f si="18" t="shared"/>
        <v>1.3462015861747556E-2</v>
      </c>
      <c r="J84">
        <v>3087.22</v>
      </c>
      <c r="K84">
        <v>3063.56</v>
      </c>
      <c r="L84" s="25">
        <f si="16" t="shared"/>
        <v>-7.663852916215852E-3</v>
      </c>
      <c r="M84">
        <f si="21" t="shared"/>
        <v>2</v>
      </c>
    </row>
    <row r="85" spans="1:13">
      <c r="A85" s="1">
        <v>42515</v>
      </c>
      <c r="B85">
        <v>23.06</v>
      </c>
      <c r="C85" s="25">
        <f si="12" t="shared"/>
        <v>-9.0244950580146144E-3</v>
      </c>
      <c r="D85" s="26">
        <f si="19" t="shared"/>
        <v>22.92844733153586</v>
      </c>
      <c r="E85" s="26"/>
      <c r="G85" s="25">
        <f>+B85/D85-1</f>
        <v>5.737530612602848E-3</v>
      </c>
      <c r="H85" s="25"/>
      <c r="I85" s="25"/>
      <c r="J85">
        <v>3063.56</v>
      </c>
      <c r="K85">
        <v>3059.23</v>
      </c>
      <c r="L85" s="25">
        <f ref="L85:L95" si="22" t="shared">+K85/J85-1</f>
        <v>-1.4133883455847984E-3</v>
      </c>
      <c r="M85">
        <f si="21" t="shared"/>
        <v>3</v>
      </c>
    </row>
    <row r="86" spans="1:13">
      <c r="A86" s="1">
        <v>42516</v>
      </c>
      <c r="B86">
        <v>23.04</v>
      </c>
      <c r="C86" s="25">
        <f si="12" t="shared"/>
        <v>-8.6730268863832727E-4</v>
      </c>
      <c r="D86" s="26"/>
      <c r="E86" s="26"/>
      <c r="F86">
        <v>22.9846</v>
      </c>
      <c r="I86" s="25">
        <f si="18" t="shared"/>
        <v>2.4103095115859396E-3</v>
      </c>
      <c r="J86">
        <v>3059.23</v>
      </c>
      <c r="K86">
        <v>3064.21</v>
      </c>
      <c r="L86" s="25">
        <f si="22" t="shared"/>
        <v>1.6278606054465072E-3</v>
      </c>
      <c r="M86">
        <f si="21" t="shared"/>
        <v>4</v>
      </c>
    </row>
    <row r="87" spans="1:13">
      <c r="A87" s="1">
        <v>42517</v>
      </c>
      <c r="B87">
        <v>23.14</v>
      </c>
      <c r="C87" s="25">
        <f si="12" t="shared"/>
        <v>4.3402777777779011E-3</v>
      </c>
      <c r="D87" s="26">
        <f si="19" t="shared"/>
        <v>22.971773311881368</v>
      </c>
      <c r="E87" s="26"/>
      <c r="F87">
        <v>22.924600000000002</v>
      </c>
      <c r="G87" s="25">
        <f>+B87/D87-1</f>
        <v>7.3231911979396713E-3</v>
      </c>
      <c r="H87" s="25"/>
      <c r="I87" s="25">
        <f si="18" t="shared"/>
        <v>9.3960199959868262E-3</v>
      </c>
      <c r="J87">
        <v>3064.21</v>
      </c>
      <c r="K87">
        <v>3062.5</v>
      </c>
      <c r="L87" s="25">
        <f si="22" t="shared"/>
        <v>-5.5805574683198689E-4</v>
      </c>
      <c r="M87">
        <f si="21" t="shared"/>
        <v>5</v>
      </c>
    </row>
    <row r="88" spans="1:13">
      <c r="A88" s="1">
        <v>42520</v>
      </c>
      <c r="B88">
        <v>23.14</v>
      </c>
      <c r="C88" s="25">
        <f si="12" t="shared"/>
        <v>0</v>
      </c>
      <c r="D88" s="26">
        <f si="19" t="shared"/>
        <v>22.956114307265306</v>
      </c>
      <c r="E88" s="26"/>
      <c r="F88">
        <v>22.96</v>
      </c>
      <c r="G88" s="25">
        <f>+B88/D88-1</f>
        <v>8.0103143882890304E-3</v>
      </c>
      <c r="H88" s="25"/>
      <c r="I88" s="25">
        <f si="18" t="shared"/>
        <v>7.8397212543552808E-3</v>
      </c>
      <c r="J88">
        <v>3062.5</v>
      </c>
      <c r="K88">
        <v>3066.71</v>
      </c>
      <c r="L88" s="25">
        <f si="22" t="shared"/>
        <v>1.3746938775509587E-3</v>
      </c>
      <c r="M88">
        <f si="21" t="shared"/>
        <v>1</v>
      </c>
    </row>
    <row r="89" spans="1:13">
      <c r="A89" s="1">
        <v>42521</v>
      </c>
      <c r="B89">
        <v>24.22</v>
      </c>
      <c r="C89" s="25">
        <f si="12" t="shared"/>
        <v>4.6672428694900514E-2</v>
      </c>
      <c r="D89" s="26">
        <f si="19" t="shared"/>
        <v>23.730022597506771</v>
      </c>
      <c r="E89" s="26"/>
      <c r="F89">
        <v>23.743400000000001</v>
      </c>
      <c r="G89" s="25">
        <f>+B89/D89-1</f>
        <v>2.0647995613148229E-2</v>
      </c>
      <c r="H89" s="25"/>
      <c r="I89" s="25">
        <f si="18" t="shared"/>
        <v>2.0072946587261997E-2</v>
      </c>
      <c r="J89">
        <v>3066.71</v>
      </c>
      <c r="K89">
        <v>3169.56</v>
      </c>
      <c r="L89" s="25">
        <f si="22" t="shared"/>
        <v>3.3537569577821058E-2</v>
      </c>
      <c r="M89">
        <f si="21" t="shared"/>
        <v>2</v>
      </c>
    </row>
    <row r="90" spans="1:13">
      <c r="A90" s="1">
        <v>42522</v>
      </c>
      <c r="B90">
        <v>23.8</v>
      </c>
      <c r="C90" s="25">
        <f si="12" t="shared"/>
        <v>-1.7341040462427681E-2</v>
      </c>
      <c r="D90" s="26">
        <f si="19" t="shared"/>
        <v>23.67590544744381</v>
      </c>
      <c r="E90" s="26"/>
      <c r="F90">
        <v>23.6723</v>
      </c>
      <c r="G90" s="25">
        <f>+B90/D90-1</f>
        <v>5.2413857130684249E-3</v>
      </c>
      <c r="H90" s="25"/>
      <c r="I90" s="25">
        <f si="18" t="shared"/>
        <v>5.3944906071654586E-3</v>
      </c>
      <c r="J90">
        <v>3169.56</v>
      </c>
      <c r="K90">
        <v>3160.55</v>
      </c>
      <c r="L90" s="25">
        <f si="22" t="shared"/>
        <v>-2.8426658589835174E-3</v>
      </c>
      <c r="M90">
        <f si="21" t="shared"/>
        <v>3</v>
      </c>
    </row>
    <row r="91" spans="1:13">
      <c r="A91" s="1">
        <v>42523</v>
      </c>
      <c r="B91">
        <v>24.02</v>
      </c>
      <c r="C91" s="25">
        <f si="12" t="shared"/>
        <v>9.2436974789915638E-3</v>
      </c>
      <c r="D91" s="26">
        <f si="19" t="shared"/>
        <v>23.721359045102904</v>
      </c>
      <c r="E91" s="26"/>
      <c r="G91" s="25">
        <f>+B91/D91-1</f>
        <v>1.2589538159650582E-2</v>
      </c>
      <c r="H91" s="25"/>
      <c r="J91">
        <v>3160.55</v>
      </c>
      <c r="K91">
        <v>3167.1</v>
      </c>
      <c r="L91" s="25">
        <f si="22" t="shared"/>
        <v>2.0724241033995838E-3</v>
      </c>
      <c r="M91">
        <f si="21" t="shared"/>
        <v>4</v>
      </c>
    </row>
    <row r="92" spans="1:13">
      <c r="A92" s="1">
        <v>42524</v>
      </c>
      <c r="B92">
        <v>24.29</v>
      </c>
      <c r="C92" s="25">
        <f si="12" t="shared"/>
        <v>1.1240632805995077E-2</v>
      </c>
      <c r="D92" s="26"/>
      <c r="E92" s="26"/>
      <c r="F92">
        <v>24.082100000000001</v>
      </c>
      <c r="I92" s="25">
        <f si="18" t="shared"/>
        <v>8.6329680551113785E-3</v>
      </c>
      <c r="J92">
        <v>3167.1</v>
      </c>
      <c r="K92">
        <v>3189.33</v>
      </c>
      <c r="L92" s="25">
        <f si="22" t="shared"/>
        <v>7.0190394998579375E-3</v>
      </c>
      <c r="M92">
        <f si="21" t="shared"/>
        <v>5</v>
      </c>
    </row>
    <row r="93" spans="1:13">
      <c r="A93" s="1">
        <v>42527</v>
      </c>
      <c r="B93">
        <v>24.2</v>
      </c>
      <c r="C93" s="25">
        <f si="12" t="shared"/>
        <v>-3.7052284890901621E-3</v>
      </c>
      <c r="D93" s="26">
        <f si="19" t="shared"/>
        <v>24.002514214270711</v>
      </c>
      <c r="E93" s="26"/>
      <c r="F93">
        <v>23.9328</v>
      </c>
      <c r="G93" s="25">
        <f>+B93/D93-1</f>
        <v>8.2277124790481881E-3</v>
      </c>
      <c r="H93" s="25"/>
      <c r="I93" s="25">
        <f si="18" t="shared"/>
        <v>1.1164594197085043E-2</v>
      </c>
      <c r="J93">
        <v>3189.33</v>
      </c>
      <c r="K93">
        <v>3178.79</v>
      </c>
      <c r="L93" s="25">
        <f si="22" t="shared"/>
        <v>-3.3047693402689093E-3</v>
      </c>
      <c r="M93">
        <f si="21" t="shared"/>
        <v>1</v>
      </c>
    </row>
    <row r="94" spans="1:13">
      <c r="A94" s="1">
        <v>42528</v>
      </c>
      <c r="B94">
        <v>24.08</v>
      </c>
      <c r="C94" s="25">
        <f si="12" t="shared"/>
        <v>-4.9586776859504855E-3</v>
      </c>
      <c r="D94" s="26">
        <f si="19" t="shared"/>
        <v>23.919699709637946</v>
      </c>
      <c r="E94" s="26"/>
      <c r="F94">
        <v>23.889199999999999</v>
      </c>
      <c r="G94" s="25">
        <f>+B94/D94-1</f>
        <v>6.7016012871374819E-3</v>
      </c>
      <c r="H94" s="25"/>
      <c r="I94" s="25">
        <f si="18" t="shared"/>
        <v>7.9868727290992592E-3</v>
      </c>
      <c r="J94">
        <v>3178.79</v>
      </c>
      <c r="K94">
        <v>3177.05</v>
      </c>
      <c r="L94" s="25">
        <f si="22" t="shared"/>
        <v>-5.4737809040539265E-4</v>
      </c>
      <c r="M94">
        <f si="21" t="shared"/>
        <v>2</v>
      </c>
    </row>
    <row r="95" spans="1:13">
      <c r="A95" s="1">
        <v>42529</v>
      </c>
      <c r="B95">
        <v>23.91</v>
      </c>
      <c r="C95" s="25">
        <f si="12" t="shared"/>
        <v>-7.0598006644517763E-3</v>
      </c>
      <c r="D95" s="26">
        <f si="19" t="shared"/>
        <v>23.790997909381339</v>
      </c>
      <c r="E95" s="26"/>
      <c r="G95" s="25">
        <f>+B95/D95-1</f>
        <v>5.0019797854605752E-3</v>
      </c>
      <c r="H95" s="25"/>
      <c r="I95" s="25"/>
      <c r="J95">
        <v>3177.05</v>
      </c>
      <c r="K95">
        <v>3163.99</v>
      </c>
      <c r="L95" s="25">
        <f si="22" t="shared"/>
        <v>-4.1107316535781147E-3</v>
      </c>
      <c r="M95">
        <f si="21" t="shared"/>
        <v>3</v>
      </c>
    </row>
    <row r="96" spans="1:13">
      <c r="A96" s="1">
        <v>42530</v>
      </c>
      <c r="B96">
        <v>23.82</v>
      </c>
      <c r="C96" s="25">
        <f si="12" t="shared"/>
        <v>-3.7641154328732496E-3</v>
      </c>
      <c r="J96">
        <v>3163.99</v>
      </c>
      <c r="K96">
        <v>3163.99</v>
      </c>
      <c r="L96" s="25">
        <f ref="L96:L101" si="23" t="shared">+K96/J96-1</f>
        <v>0</v>
      </c>
      <c r="M96">
        <f si="21" t="shared"/>
        <v>4</v>
      </c>
    </row>
    <row r="97" spans="1:13">
      <c r="A97" s="1">
        <v>42531</v>
      </c>
      <c r="B97">
        <v>23.38</v>
      </c>
      <c r="C97" s="25">
        <f si="12" t="shared"/>
        <v>-1.8471872376154552E-2</v>
      </c>
      <c r="F97">
        <v>23.6873</v>
      </c>
      <c r="I97" s="25">
        <f ref="I97:I139" si="24" t="shared">+B97/F97-1</f>
        <v>-1.2973196607464876E-2</v>
      </c>
      <c r="J97">
        <v>3163.99</v>
      </c>
      <c r="K97">
        <v>3163.99</v>
      </c>
      <c r="L97" s="25">
        <f si="23" t="shared"/>
        <v>0</v>
      </c>
      <c r="M97">
        <f si="21" t="shared"/>
        <v>5</v>
      </c>
    </row>
    <row r="98" spans="1:13">
      <c r="A98" s="1">
        <v>42534</v>
      </c>
      <c r="B98">
        <v>22.8</v>
      </c>
      <c r="C98" s="25">
        <f si="12" t="shared"/>
        <v>-2.4807527801539719E-2</v>
      </c>
      <c r="D98" s="26">
        <f>+F97*(1+L98)</f>
        <v>22.956240532365783</v>
      </c>
      <c r="E98" s="26"/>
      <c r="F98">
        <v>22.957699999999999</v>
      </c>
      <c r="G98" s="25">
        <f>+B98/D98-1</f>
        <v>-6.8060156516264181E-3</v>
      </c>
      <c r="H98" s="25"/>
      <c r="I98" s="25">
        <f si="24" t="shared"/>
        <v>-6.8691550111726896E-3</v>
      </c>
      <c r="J98">
        <v>3163.99</v>
      </c>
      <c r="K98">
        <v>3066.34</v>
      </c>
      <c r="L98" s="25">
        <f si="23" t="shared"/>
        <v>-3.0862929402431627E-2</v>
      </c>
      <c r="M98">
        <f si="21" t="shared"/>
        <v>1</v>
      </c>
    </row>
    <row r="99" spans="1:13">
      <c r="A99" s="1">
        <v>42535</v>
      </c>
      <c r="B99">
        <v>23.1</v>
      </c>
      <c r="C99" s="25">
        <f si="12" t="shared"/>
        <v>1.3157894736842035E-2</v>
      </c>
      <c r="D99" s="26">
        <f>+F98*(1+L99)</f>
        <v>23.029874719046155</v>
      </c>
      <c r="E99" s="26"/>
      <c r="F99">
        <v>22.996600000000001</v>
      </c>
      <c r="G99" s="25">
        <f>+B99/D99-1</f>
        <v>3.0449701446204624E-3</v>
      </c>
      <c r="H99" s="25"/>
      <c r="I99" s="25">
        <f si="24" t="shared"/>
        <v>4.4963168468381554E-3</v>
      </c>
      <c r="J99">
        <v>3066.34</v>
      </c>
      <c r="K99">
        <v>3075.98</v>
      </c>
      <c r="L99" s="25">
        <f si="23" t="shared"/>
        <v>3.1438131453132012E-3</v>
      </c>
      <c r="M99">
        <f si="21" t="shared"/>
        <v>2</v>
      </c>
    </row>
    <row r="100" spans="1:13">
      <c r="A100" s="1">
        <v>42536</v>
      </c>
      <c r="B100">
        <v>23.15</v>
      </c>
      <c r="C100" s="25">
        <f si="12" t="shared"/>
        <v>2.1645021645020357E-3</v>
      </c>
      <c r="D100" s="26">
        <f>+F99*(1+L100)</f>
        <v>23.298563170761838</v>
      </c>
      <c r="E100" s="26"/>
      <c r="F100">
        <v>23.362100000000002</v>
      </c>
      <c r="G100" s="25">
        <f>+B100/D100-1</f>
        <v>-6.3764949655039649E-3</v>
      </c>
      <c r="H100" s="25"/>
      <c r="I100" s="25">
        <f si="24" t="shared"/>
        <v>-9.0788071277839721E-3</v>
      </c>
      <c r="J100">
        <v>3075.98</v>
      </c>
      <c r="K100">
        <v>3116.37</v>
      </c>
      <c r="L100" s="25">
        <f si="23" t="shared"/>
        <v>1.313077458240941E-2</v>
      </c>
      <c r="M100">
        <f si="21" t="shared"/>
        <v>3</v>
      </c>
    </row>
    <row r="101" spans="1:13">
      <c r="A101" s="1">
        <v>42537</v>
      </c>
      <c r="B101">
        <v>23.28</v>
      </c>
      <c r="C101" s="25">
        <f si="12" t="shared"/>
        <v>5.6155507559396689E-3</v>
      </c>
      <c r="D101" s="26">
        <f>+F100*(1+L101)</f>
        <v>23.199424332476568</v>
      </c>
      <c r="E101" s="26"/>
      <c r="F101">
        <v>23.205500000000001</v>
      </c>
      <c r="G101" s="25">
        <f>+B101/D101-1</f>
        <v>3.4731752981749242E-3</v>
      </c>
      <c r="H101" s="25"/>
      <c r="I101" s="25">
        <f si="24" t="shared"/>
        <v>3.2104457994872604E-3</v>
      </c>
      <c r="J101">
        <v>3116.37</v>
      </c>
      <c r="K101">
        <v>3094.67</v>
      </c>
      <c r="L101" s="25">
        <f si="23" t="shared"/>
        <v>-6.9632296550152795E-3</v>
      </c>
      <c r="M101">
        <f si="21" t="shared"/>
        <v>4</v>
      </c>
    </row>
    <row r="102" spans="1:13">
      <c r="A102" s="1">
        <v>42538</v>
      </c>
      <c r="B102">
        <v>23.43</v>
      </c>
      <c r="C102" s="25">
        <f ref="C102:C157" si="25" t="shared">B102/B101-1</f>
        <v>6.4432989690721421E-3</v>
      </c>
      <c r="D102" s="26">
        <f ref="D102:D130" si="26" t="shared">+F101*(1+L102)</f>
        <v>23.205500000000001</v>
      </c>
      <c r="E102" s="26"/>
      <c r="F102">
        <v>23.3611</v>
      </c>
      <c r="I102" s="25">
        <f si="24" t="shared"/>
        <v>2.9493474194279834E-3</v>
      </c>
      <c r="M102">
        <f si="21" t="shared"/>
        <v>5</v>
      </c>
    </row>
    <row r="103" spans="1:13">
      <c r="A103" s="1">
        <v>42541</v>
      </c>
      <c r="B103">
        <v>23.47</v>
      </c>
      <c r="C103" s="25">
        <f si="25" t="shared"/>
        <v>1.7072129748185727E-3</v>
      </c>
      <c r="D103" s="26">
        <f si="26" t="shared"/>
        <v>23.3611</v>
      </c>
      <c r="E103" s="26"/>
      <c r="F103">
        <v>23.4009</v>
      </c>
      <c r="G103" s="25">
        <f>+B103/D103-1</f>
        <v>4.6615955584281554E-3</v>
      </c>
      <c r="H103" s="25"/>
      <c r="I103" s="25">
        <f si="24" t="shared"/>
        <v>2.9528778807652589E-3</v>
      </c>
      <c r="K103">
        <v>3112.67</v>
      </c>
      <c r="M103">
        <f si="21" t="shared"/>
        <v>1</v>
      </c>
    </row>
    <row r="104" spans="1:13">
      <c r="A104" s="1">
        <v>42542</v>
      </c>
      <c r="B104">
        <v>23.35</v>
      </c>
      <c r="C104" s="25">
        <f si="25" t="shared"/>
        <v>-5.112910097997303E-3</v>
      </c>
      <c r="D104" s="26">
        <f si="26" t="shared"/>
        <v>23.353161012249934</v>
      </c>
      <c r="E104" s="26"/>
      <c r="G104" s="25">
        <f>+B104/D104-1</f>
        <v>-1.3535693297683782E-4</v>
      </c>
      <c r="H104" s="25"/>
      <c r="J104">
        <v>3112.67</v>
      </c>
      <c r="K104">
        <v>3106.32</v>
      </c>
      <c r="L104" s="25">
        <f>+K104/J104-1</f>
        <v>-2.0400492181952279E-3</v>
      </c>
      <c r="M104">
        <f si="21" t="shared"/>
        <v>2</v>
      </c>
    </row>
    <row r="105" spans="1:13">
      <c r="A105" s="1">
        <v>42543</v>
      </c>
      <c r="B105">
        <v>23.64</v>
      </c>
      <c r="C105" s="25">
        <f si="25" t="shared"/>
        <v>1.2419700214132634E-2</v>
      </c>
      <c r="D105" s="26"/>
      <c r="E105" s="26"/>
      <c r="F105">
        <v>23.605399999999999</v>
      </c>
      <c r="I105" s="25">
        <f si="24" t="shared"/>
        <v>1.4657663077093375E-3</v>
      </c>
      <c r="J105">
        <v>3106.32</v>
      </c>
      <c r="K105">
        <v>3133.96</v>
      </c>
      <c r="L105" s="25">
        <f>+K105/J105-1</f>
        <v>8.8979886167555033E-3</v>
      </c>
      <c r="M105">
        <f ref="M105:M133" si="27" t="shared">WEEKDAY(A105,2)</f>
        <v>3</v>
      </c>
    </row>
    <row r="106" spans="1:13">
      <c r="A106" s="1">
        <v>42544</v>
      </c>
      <c r="B106">
        <v>23.78</v>
      </c>
      <c r="C106" s="25">
        <f si="25" t="shared"/>
        <v>5.9221658206429773E-3</v>
      </c>
      <c r="D106" s="26">
        <f si="26" t="shared"/>
        <v>23.480065325658273</v>
      </c>
      <c r="E106" s="26"/>
      <c r="F106">
        <v>23.491</v>
      </c>
      <c r="G106" s="25">
        <f ref="G106:G157" si="28" t="shared">+B106/D106-1</f>
        <v>1.2774013623120917E-2</v>
      </c>
      <c r="H106" s="25"/>
      <c r="I106" s="25">
        <f si="24" t="shared"/>
        <v>1.2302583968328396E-2</v>
      </c>
      <c r="J106">
        <v>3133.96</v>
      </c>
      <c r="K106">
        <v>3117.32</v>
      </c>
      <c r="L106" s="25">
        <f ref="L106:L114" si="29" t="shared">+K106/J106-1</f>
        <v>-5.3095763825957709E-3</v>
      </c>
      <c r="M106">
        <f si="27" t="shared"/>
        <v>4</v>
      </c>
    </row>
    <row r="107" spans="1:13">
      <c r="A107" s="1">
        <v>42545</v>
      </c>
      <c r="B107">
        <v>22.92</v>
      </c>
      <c r="C107" s="25">
        <f si="25" t="shared"/>
        <v>-3.6164844407064689E-2</v>
      </c>
      <c r="D107" s="26">
        <f si="26" t="shared"/>
        <v>23.188368714151899</v>
      </c>
      <c r="E107" s="26"/>
      <c r="F107">
        <v>23.010300000000001</v>
      </c>
      <c r="G107" s="25">
        <f si="28" t="shared"/>
        <v>-1.1573419306038168E-2</v>
      </c>
      <c r="H107" s="25"/>
      <c r="I107" s="25">
        <f si="24" t="shared"/>
        <v>-3.9243295393801558E-3</v>
      </c>
      <c r="J107">
        <v>3117.32</v>
      </c>
      <c r="K107">
        <v>3077.16</v>
      </c>
      <c r="L107" s="25">
        <f si="29" t="shared"/>
        <v>-1.2882860918994599E-2</v>
      </c>
      <c r="M107">
        <f si="27" t="shared"/>
        <v>5</v>
      </c>
    </row>
    <row r="108" spans="1:13">
      <c r="A108" s="1">
        <v>42548</v>
      </c>
      <c r="B108">
        <v>23.11</v>
      </c>
      <c r="C108" s="25">
        <f si="25" t="shared"/>
        <v>8.2897033158813027E-3</v>
      </c>
      <c r="D108" s="26">
        <f si="26" t="shared"/>
        <v>23.334685736848261</v>
      </c>
      <c r="E108" s="26"/>
      <c r="F108">
        <v>23.1877</v>
      </c>
      <c r="G108" s="25">
        <f si="28" t="shared"/>
        <v>-9.6288306335943208E-3</v>
      </c>
      <c r="H108" s="25"/>
      <c r="I108" s="25">
        <f si="24" t="shared"/>
        <v>-3.3509144934599222E-3</v>
      </c>
      <c r="J108">
        <v>3077.16</v>
      </c>
      <c r="K108">
        <v>3120.54</v>
      </c>
      <c r="L108" s="25">
        <f si="29" t="shared"/>
        <v>1.4097414499083527E-2</v>
      </c>
      <c r="M108">
        <f si="27" t="shared"/>
        <v>1</v>
      </c>
    </row>
    <row r="109" spans="1:13">
      <c r="A109" s="1">
        <v>42549</v>
      </c>
      <c r="B109">
        <v>23.4</v>
      </c>
      <c r="C109" s="25">
        <f si="25" t="shared"/>
        <v>1.2548680225010767E-2</v>
      </c>
      <c r="D109" s="26">
        <f si="26" t="shared"/>
        <v>23.305550411146786</v>
      </c>
      <c r="E109" s="26"/>
      <c r="F109">
        <v>23.3049</v>
      </c>
      <c r="G109" s="25">
        <f si="28" t="shared"/>
        <v>4.0526650170011891E-3</v>
      </c>
      <c r="H109" s="25"/>
      <c r="I109" s="25">
        <f si="24" t="shared"/>
        <v>4.0806868941725138E-3</v>
      </c>
      <c r="J109">
        <v>3120.54</v>
      </c>
      <c r="K109">
        <v>3136.4</v>
      </c>
      <c r="L109" s="25">
        <f si="29" t="shared"/>
        <v>5.082453677889065E-3</v>
      </c>
      <c r="M109">
        <f si="27" t="shared"/>
        <v>2</v>
      </c>
    </row>
    <row r="110" spans="1:13">
      <c r="A110" s="1">
        <v>42550</v>
      </c>
      <c r="B110">
        <v>23.76</v>
      </c>
      <c r="C110" s="25">
        <f si="25" t="shared"/>
        <v>1.5384615384615552E-2</v>
      </c>
      <c r="D110" s="26">
        <f si="26" t="shared"/>
        <v>23.416282620520342</v>
      </c>
      <c r="E110" s="26"/>
      <c r="F110">
        <v>23.526900000000001</v>
      </c>
      <c r="G110" s="25">
        <f si="28" t="shared"/>
        <v>1.4678562991824018E-2</v>
      </c>
      <c r="H110" s="25"/>
      <c r="I110" s="25">
        <f si="24" t="shared"/>
        <v>9.907807658467549E-3</v>
      </c>
      <c r="J110">
        <v>3136.4</v>
      </c>
      <c r="K110">
        <v>3151.39</v>
      </c>
      <c r="L110" s="25">
        <f si="29" t="shared"/>
        <v>4.779364876928982E-3</v>
      </c>
      <c r="M110">
        <f si="27" t="shared"/>
        <v>3</v>
      </c>
    </row>
    <row r="111" spans="1:13">
      <c r="A111" s="1">
        <v>42551</v>
      </c>
      <c r="B111">
        <v>23.76</v>
      </c>
      <c r="C111" s="25">
        <f si="25" t="shared"/>
        <v>0</v>
      </c>
      <c r="D111" s="26">
        <f si="26" t="shared"/>
        <v>23.545787873922304</v>
      </c>
      <c r="E111" s="26"/>
      <c r="G111" s="25">
        <f si="28" t="shared"/>
        <v>9.0976835103040443E-3</v>
      </c>
      <c r="H111" s="25"/>
      <c r="J111">
        <v>3151.39</v>
      </c>
      <c r="K111">
        <v>3153.92</v>
      </c>
      <c r="L111" s="25">
        <f si="29" t="shared"/>
        <v>8.0282034276946135E-4</v>
      </c>
      <c r="M111">
        <f si="27" t="shared"/>
        <v>4</v>
      </c>
    </row>
    <row r="112" spans="1:13">
      <c r="A112" s="1">
        <v>42552</v>
      </c>
      <c r="B112">
        <v>23.59</v>
      </c>
      <c r="C112" s="25">
        <f si="25" t="shared"/>
        <v>-7.1548821548822472E-3</v>
      </c>
      <c r="F112">
        <v>23.494499999999999</v>
      </c>
      <c r="I112" s="25">
        <f si="24" t="shared"/>
        <v>4.0647811189853389E-3</v>
      </c>
      <c r="J112">
        <v>3153.92</v>
      </c>
      <c r="K112">
        <v>3154.2</v>
      </c>
      <c r="L112" s="25">
        <f si="29" t="shared"/>
        <v>8.8778409090828347E-5</v>
      </c>
      <c r="M112">
        <f si="27" t="shared"/>
        <v>5</v>
      </c>
    </row>
    <row r="113" spans="1:13">
      <c r="A113" s="1">
        <v>42555</v>
      </c>
      <c r="B113">
        <v>23.59</v>
      </c>
      <c r="C113" s="25">
        <f si="25" t="shared"/>
        <v>0</v>
      </c>
      <c r="D113" s="26">
        <f si="26" t="shared"/>
        <v>23.870656315389002</v>
      </c>
      <c r="E113" s="26"/>
      <c r="G113" s="25">
        <f si="28" t="shared"/>
        <v>-1.1757377412705217E-2</v>
      </c>
      <c r="H113" s="25"/>
      <c r="J113">
        <v>3154.2</v>
      </c>
      <c r="K113">
        <v>3204.7</v>
      </c>
      <c r="L113" s="25">
        <f si="29" t="shared"/>
        <v>1.6010398833301576E-2</v>
      </c>
      <c r="M113">
        <f si="27" t="shared"/>
        <v>1</v>
      </c>
    </row>
    <row r="114" spans="1:13">
      <c r="A114" s="1">
        <v>42556</v>
      </c>
      <c r="B114">
        <v>23.84</v>
      </c>
      <c r="C114" s="25">
        <f si="25" t="shared"/>
        <v>1.0597710894446832E-2</v>
      </c>
      <c r="D114" s="26"/>
      <c r="E114" s="26"/>
      <c r="F114">
        <v>23.957599999999999</v>
      </c>
      <c r="I114" s="25">
        <f si="24" t="shared"/>
        <v>-4.908671987177371E-3</v>
      </c>
      <c r="J114">
        <f>+K114-2.68</f>
        <v>3204.7000000000003</v>
      </c>
      <c r="K114">
        <v>3207.38</v>
      </c>
      <c r="L114" s="25">
        <f si="29" t="shared"/>
        <v>8.3627172590250431E-4</v>
      </c>
      <c r="M114">
        <f si="27" t="shared"/>
        <v>2</v>
      </c>
    </row>
    <row r="115" spans="1:13">
      <c r="A115" s="1">
        <v>42557</v>
      </c>
      <c r="B115">
        <v>24.09</v>
      </c>
      <c r="C115" s="25">
        <f si="25" t="shared"/>
        <v>1.0486577181208157E-2</v>
      </c>
      <c r="D115" s="26">
        <f si="26" t="shared"/>
        <v>24.027962910537575</v>
      </c>
      <c r="E115" s="26"/>
      <c r="F115">
        <v>24.016300000000001</v>
      </c>
      <c r="G115" s="25">
        <f si="28" t="shared"/>
        <v>2.5818705353177762E-3</v>
      </c>
      <c r="H115" s="25"/>
      <c r="I115" s="25">
        <f si="24" t="shared"/>
        <v>3.068749141208249E-3</v>
      </c>
      <c r="J115">
        <v>3207.38</v>
      </c>
      <c r="K115">
        <v>3216.8</v>
      </c>
      <c r="L115" s="25">
        <f ref="L115:L124" si="30" t="shared">+K115/J115-1</f>
        <v>2.93697659772163E-3</v>
      </c>
      <c r="M115">
        <f si="27" t="shared"/>
        <v>3</v>
      </c>
    </row>
    <row r="116" spans="1:13">
      <c r="A116" s="1">
        <v>42558</v>
      </c>
      <c r="B116">
        <v>23.96</v>
      </c>
      <c r="C116" s="25">
        <f si="25" t="shared"/>
        <v>-5.3964300539642851E-3</v>
      </c>
      <c r="D116" s="26">
        <f si="26" t="shared"/>
        <v>23.965158600161651</v>
      </c>
      <c r="E116" s="26"/>
      <c r="G116" s="25">
        <f si="28" t="shared"/>
        <v>-2.1525416325074431E-4</v>
      </c>
      <c r="H116" s="25"/>
      <c r="J116">
        <v>3216.8</v>
      </c>
      <c r="K116">
        <v>3209.95</v>
      </c>
      <c r="L116" s="25">
        <f si="30" t="shared"/>
        <v>-2.1294454115892147E-3</v>
      </c>
      <c r="M116">
        <f si="27" t="shared"/>
        <v>4</v>
      </c>
    </row>
    <row r="117" spans="1:13">
      <c r="A117" s="1">
        <v>42559</v>
      </c>
      <c r="B117">
        <v>24.11</v>
      </c>
      <c r="C117" s="25">
        <f si="25" t="shared"/>
        <v>6.2604340567611327E-3</v>
      </c>
      <c r="D117" s="26">
        <v>24.11</v>
      </c>
      <c r="E117" s="26"/>
      <c r="F117">
        <v>23.887799999999999</v>
      </c>
      <c r="I117" s="25">
        <f si="24" t="shared"/>
        <v>9.3018193387419679E-3</v>
      </c>
      <c r="J117">
        <v>3209.95</v>
      </c>
      <c r="K117">
        <v>3192.28</v>
      </c>
      <c r="L117" s="25">
        <f si="30" t="shared"/>
        <v>-5.5047586411002269E-3</v>
      </c>
      <c r="M117">
        <f si="27" t="shared"/>
        <v>5</v>
      </c>
    </row>
    <row r="118" spans="1:13">
      <c r="A118" s="1">
        <v>42562</v>
      </c>
      <c r="B118">
        <v>24.08</v>
      </c>
      <c r="C118" s="25">
        <f si="25" t="shared"/>
        <v>-1.2442969722107344E-3</v>
      </c>
      <c r="D118" s="26">
        <f si="26" t="shared"/>
        <v>23.970487041863496</v>
      </c>
      <c r="E118" s="26"/>
      <c r="F118">
        <v>23.958600000000001</v>
      </c>
      <c r="G118" s="25">
        <f si="28" t="shared"/>
        <v>4.5686580312382929E-3</v>
      </c>
      <c r="H118" s="25"/>
      <c r="I118" s="25">
        <f si="24" t="shared"/>
        <v>5.0670740360454491E-3</v>
      </c>
      <c r="J118">
        <v>3192.28</v>
      </c>
      <c r="K118">
        <v>3203.33</v>
      </c>
      <c r="L118" s="25">
        <f si="30" t="shared"/>
        <v>3.461475810392578E-3</v>
      </c>
      <c r="M118">
        <f si="27" t="shared"/>
        <v>1</v>
      </c>
    </row>
    <row r="119" spans="1:13">
      <c r="A119" s="1">
        <v>42563</v>
      </c>
      <c r="B119">
        <v>24.79</v>
      </c>
      <c r="C119" s="25">
        <f si="25" t="shared"/>
        <v>2.9485049833887E-2</v>
      </c>
      <c r="D119" s="26">
        <f si="26" t="shared"/>
        <v>24.481027664336796</v>
      </c>
      <c r="E119" s="26"/>
      <c r="F119">
        <v>24.532299999999999</v>
      </c>
      <c r="G119" s="25">
        <f si="28" t="shared"/>
        <v>1.262088911869097E-2</v>
      </c>
      <c r="H119" s="25"/>
      <c r="I119" s="25">
        <f si="24" t="shared"/>
        <v>1.050451853270995E-2</v>
      </c>
      <c r="J119">
        <v>3203.33</v>
      </c>
      <c r="K119">
        <v>3273.18</v>
      </c>
      <c r="L119" s="25">
        <f si="30" t="shared"/>
        <v>2.1805433720534451E-2</v>
      </c>
      <c r="M119">
        <f si="27" t="shared"/>
        <v>2</v>
      </c>
    </row>
    <row r="120" spans="1:13">
      <c r="A120" s="1">
        <v>42564</v>
      </c>
      <c r="B120">
        <v>24.81</v>
      </c>
      <c r="C120" s="25">
        <f si="25" t="shared"/>
        <v>8.0677692617991958E-4</v>
      </c>
      <c r="D120" s="26">
        <f si="26" t="shared"/>
        <v>24.604926004985977</v>
      </c>
      <c r="E120" s="26"/>
      <c r="F120">
        <v>24.689299999999999</v>
      </c>
      <c r="G120" s="25">
        <f si="28" t="shared"/>
        <v>8.3346722917381211E-3</v>
      </c>
      <c r="H120" s="25"/>
      <c r="I120" s="25">
        <f si="24" t="shared"/>
        <v>4.8887574779357124E-3</v>
      </c>
      <c r="J120">
        <v>3273.18</v>
      </c>
      <c r="K120">
        <v>3282.87</v>
      </c>
      <c r="L120" s="25">
        <f si="30" t="shared"/>
        <v>2.9604238080398471E-3</v>
      </c>
      <c r="M120">
        <f si="27" t="shared"/>
        <v>3</v>
      </c>
    </row>
    <row r="121" spans="1:13">
      <c r="A121" s="1">
        <v>42565</v>
      </c>
      <c r="B121">
        <v>24.72</v>
      </c>
      <c r="C121" s="25">
        <f si="25" t="shared"/>
        <v>-3.6275695284159193E-3</v>
      </c>
      <c r="D121" s="26">
        <f si="26" t="shared"/>
        <v>24.643348858772967</v>
      </c>
      <c r="E121" s="26"/>
      <c r="G121" s="25">
        <f si="28" t="shared"/>
        <v>3.1104190289359401E-3</v>
      </c>
      <c r="H121" s="25"/>
      <c r="J121">
        <v>3282.87</v>
      </c>
      <c r="K121">
        <v>3276.76</v>
      </c>
      <c r="L121" s="25">
        <f si="30" t="shared"/>
        <v>-1.8611763487434985E-3</v>
      </c>
      <c r="M121">
        <f si="27" t="shared"/>
        <v>4</v>
      </c>
    </row>
    <row r="122" spans="1:13">
      <c r="A122" s="1">
        <v>42566</v>
      </c>
      <c r="B122">
        <v>24.62</v>
      </c>
      <c r="C122" s="25">
        <f si="25" t="shared"/>
        <v>-4.04530744336562E-3</v>
      </c>
      <c r="F122">
        <v>24.577500000000001</v>
      </c>
      <c r="I122" s="25">
        <f si="24" t="shared"/>
        <v>1.7292238836335017E-3</v>
      </c>
      <c r="J122">
        <v>3276.76</v>
      </c>
      <c r="K122">
        <v>3276.28</v>
      </c>
      <c r="L122" s="25">
        <f si="30" t="shared"/>
        <v>-1.4648616316115248E-4</v>
      </c>
      <c r="M122">
        <f si="27" t="shared"/>
        <v>5</v>
      </c>
    </row>
    <row r="123" spans="1:13">
      <c r="A123" s="1">
        <v>42569</v>
      </c>
      <c r="B123">
        <v>24.45</v>
      </c>
      <c r="C123" s="25">
        <f si="25" t="shared"/>
        <v>-6.9049553208774261E-3</v>
      </c>
      <c r="D123" s="26">
        <f si="26" t="shared"/>
        <v>24.470526496514339</v>
      </c>
      <c r="E123" s="26"/>
      <c r="G123" s="25">
        <f si="28" t="shared"/>
        <v>-8.3882529120338223E-4</v>
      </c>
      <c r="H123" s="25"/>
      <c r="J123">
        <v>3276.28</v>
      </c>
      <c r="K123">
        <v>3262.02</v>
      </c>
      <c r="L123" s="25">
        <f si="30" t="shared"/>
        <v>-4.3524973445493442E-3</v>
      </c>
      <c r="M123">
        <f si="27" t="shared"/>
        <v>1</v>
      </c>
    </row>
    <row r="124" spans="1:13">
      <c r="A124" s="1">
        <v>42570</v>
      </c>
      <c r="B124">
        <v>24.28</v>
      </c>
      <c r="C124" s="25">
        <f si="25" t="shared"/>
        <v>-6.952965235173747E-3</v>
      </c>
      <c r="F124">
        <v>24.367699999999999</v>
      </c>
      <c r="I124" s="25">
        <f si="24" t="shared"/>
        <v>-3.5990265802681165E-3</v>
      </c>
      <c r="J124">
        <v>3262.02</v>
      </c>
      <c r="K124">
        <v>3248.23</v>
      </c>
      <c r="L124" s="25">
        <f si="30" t="shared"/>
        <v>-4.227441891833883E-3</v>
      </c>
      <c r="M124">
        <f si="27" t="shared"/>
        <v>2</v>
      </c>
    </row>
    <row r="125" spans="1:13">
      <c r="A125" s="1">
        <v>42571</v>
      </c>
      <c r="B125">
        <v>24.48</v>
      </c>
      <c r="C125" s="25">
        <f si="25" t="shared"/>
        <v>8.2372322899506578E-3</v>
      </c>
      <c r="D125" s="26">
        <f si="26" t="shared"/>
        <v>24.287955446504711</v>
      </c>
      <c r="E125" s="26"/>
      <c r="F125">
        <v>24.399100000000001</v>
      </c>
      <c r="G125" s="25">
        <f si="28" t="shared"/>
        <v>7.9069872274049047E-3</v>
      </c>
      <c r="H125" s="25"/>
      <c r="I125" s="25">
        <f si="24" t="shared"/>
        <v>3.3156960707567684E-3</v>
      </c>
      <c r="J125">
        <v>3248.23</v>
      </c>
      <c r="K125">
        <v>3237.6</v>
      </c>
      <c r="L125" s="25">
        <f ref="L125:L133" si="31" t="shared">+K125/J125-1</f>
        <v>-3.27255151267003E-3</v>
      </c>
      <c r="M125">
        <f si="27" t="shared"/>
        <v>3</v>
      </c>
    </row>
    <row r="126" spans="1:13">
      <c r="A126" s="1">
        <v>42572</v>
      </c>
      <c r="B126">
        <v>24.45</v>
      </c>
      <c r="C126" s="25">
        <f si="25" t="shared"/>
        <v>-1.225490196078427E-3</v>
      </c>
      <c r="D126" s="26">
        <f si="26" t="shared"/>
        <v>24.511539638003462</v>
      </c>
      <c r="E126" s="26"/>
      <c r="G126" s="25">
        <f si="28" t="shared"/>
        <v>-2.5106394340096427E-3</v>
      </c>
      <c r="H126" s="25"/>
      <c r="J126">
        <v>3237.6</v>
      </c>
      <c r="K126">
        <v>3252.52</v>
      </c>
      <c r="L126" s="25">
        <f si="31" t="shared"/>
        <v>4.6083518655795075E-3</v>
      </c>
      <c r="M126">
        <f si="27" t="shared"/>
        <v>4</v>
      </c>
    </row>
    <row r="127" spans="1:13">
      <c r="A127" s="1">
        <v>42573</v>
      </c>
      <c r="B127">
        <v>24.34</v>
      </c>
      <c r="C127" s="25">
        <f si="25" t="shared"/>
        <v>-4.4989775051124115E-3</v>
      </c>
      <c r="D127" s="26"/>
      <c r="E127" s="26"/>
      <c r="F127">
        <v>24.2881</v>
      </c>
      <c r="I127" s="25">
        <f si="24" t="shared"/>
        <v>2.1368489095483501E-3</v>
      </c>
      <c r="J127">
        <v>3252.52</v>
      </c>
      <c r="K127">
        <v>3225.16</v>
      </c>
      <c r="L127" s="25">
        <f si="31" t="shared"/>
        <v>-8.4119390503364366E-3</v>
      </c>
      <c r="M127">
        <f si="27" t="shared"/>
        <v>5</v>
      </c>
    </row>
    <row r="128" spans="1:13">
      <c r="A128" s="1">
        <v>42576</v>
      </c>
      <c r="B128">
        <v>24.28</v>
      </c>
      <c r="C128" s="25">
        <f si="25" t="shared"/>
        <v>-2.4650780608052036E-3</v>
      </c>
      <c r="D128" s="26">
        <f si="26" t="shared"/>
        <v>24.331251599610564</v>
      </c>
      <c r="E128" s="26"/>
      <c r="F128">
        <v>24.319600000000001</v>
      </c>
      <c r="G128" s="25">
        <f si="28" t="shared"/>
        <v>-2.106410325861896E-3</v>
      </c>
      <c r="H128" s="25"/>
      <c r="I128" s="25">
        <f si="24" t="shared"/>
        <v>-1.6283162552015451E-3</v>
      </c>
      <c r="J128">
        <v>3225.16</v>
      </c>
      <c r="K128">
        <v>3230.89</v>
      </c>
      <c r="L128" s="25">
        <f si="31" t="shared"/>
        <v>1.7766560418708277E-3</v>
      </c>
      <c r="M128">
        <f si="27" t="shared"/>
        <v>1</v>
      </c>
    </row>
    <row r="129" spans="1:13">
      <c r="A129" s="1">
        <v>42577</v>
      </c>
      <c r="B129">
        <v>24.72</v>
      </c>
      <c r="C129" s="25">
        <f si="25" t="shared"/>
        <v>1.8121911037891181E-2</v>
      </c>
      <c r="D129" s="26">
        <f si="26" t="shared"/>
        <v>24.610903176524118</v>
      </c>
      <c r="E129" s="26"/>
      <c r="F129">
        <v>24.658799999999999</v>
      </c>
      <c r="G129" s="25">
        <f si="28" t="shared"/>
        <v>4.4328654943450729E-3</v>
      </c>
      <c r="H129" s="25"/>
      <c r="I129" s="25">
        <f si="24" t="shared"/>
        <v>2.4818725972066691E-3</v>
      </c>
      <c r="J129">
        <v>3230.89</v>
      </c>
      <c r="K129">
        <v>3269.59</v>
      </c>
      <c r="L129" s="25">
        <f si="31" t="shared"/>
        <v>1.1978123674900809E-2</v>
      </c>
      <c r="M129">
        <f si="27" t="shared"/>
        <v>2</v>
      </c>
    </row>
    <row r="130" spans="1:13">
      <c r="A130" s="1">
        <v>42578</v>
      </c>
      <c r="B130">
        <v>24.22</v>
      </c>
      <c r="C130" s="25">
        <f si="25" t="shared"/>
        <v>-2.0226537216828433E-2</v>
      </c>
      <c r="D130" s="26">
        <f si="26" t="shared"/>
        <v>24.271525332534047</v>
      </c>
      <c r="E130" s="26"/>
      <c r="F130">
        <v>24.2818</v>
      </c>
      <c r="G130" s="25">
        <f si="28" t="shared"/>
        <v>-2.1228716295379479E-3</v>
      </c>
      <c r="H130" s="25"/>
      <c r="I130" s="25">
        <f si="24" t="shared"/>
        <v>-2.5451160951824869E-3</v>
      </c>
      <c r="J130">
        <v>3269.59</v>
      </c>
      <c r="K130">
        <v>3218.24</v>
      </c>
      <c r="L130" s="25">
        <f si="31" t="shared"/>
        <v>-1.5705333084576445E-2</v>
      </c>
      <c r="M130">
        <f si="27" t="shared"/>
        <v>3</v>
      </c>
    </row>
    <row r="131" spans="1:13">
      <c r="A131" s="1">
        <v>42579</v>
      </c>
      <c r="B131">
        <v>24.33</v>
      </c>
      <c r="C131" s="25">
        <f si="25" t="shared"/>
        <v>4.5417010734929431E-3</v>
      </c>
      <c r="D131" s="26">
        <f>+F130*(1+L131)</f>
        <v>24.303680661479568</v>
      </c>
      <c r="E131" s="26"/>
      <c r="F131">
        <v>24.339099999999998</v>
      </c>
      <c r="G131" s="25">
        <f si="28" t="shared"/>
        <v>1.0829363209230447E-3</v>
      </c>
      <c r="H131" s="25"/>
      <c r="I131" s="25">
        <f si="24" t="shared"/>
        <v>-3.7388399735405198E-4</v>
      </c>
      <c r="J131">
        <v>3218.24</v>
      </c>
      <c r="K131">
        <v>3221.14</v>
      </c>
      <c r="L131" s="25">
        <f si="31" t="shared"/>
        <v>9.0111365218259465E-4</v>
      </c>
      <c r="M131">
        <f si="27" t="shared"/>
        <v>4</v>
      </c>
    </row>
    <row r="132" spans="1:13">
      <c r="A132" s="1">
        <v>42580</v>
      </c>
      <c r="B132">
        <v>24.29</v>
      </c>
      <c r="C132" s="25">
        <f si="25" t="shared"/>
        <v>-1.6440608302507043E-3</v>
      </c>
      <c r="D132" s="26">
        <f>+F131*(1+L132)</f>
        <v>24.209060352235543</v>
      </c>
      <c r="E132" s="26"/>
      <c r="F132">
        <v>24.345700000000001</v>
      </c>
      <c r="G132" s="25">
        <f si="28" t="shared"/>
        <v>3.3433618069766968E-3</v>
      </c>
      <c r="H132" s="25"/>
      <c r="I132" s="25">
        <f si="24" t="shared"/>
        <v>-2.2878783522347623E-3</v>
      </c>
      <c r="J132">
        <v>3221.14</v>
      </c>
      <c r="K132">
        <v>3203.93</v>
      </c>
      <c r="L132" s="25">
        <f si="31" t="shared"/>
        <v>-5.3428289363393056E-3</v>
      </c>
      <c r="M132">
        <f si="27" t="shared"/>
        <v>5</v>
      </c>
    </row>
    <row r="133" spans="1:13">
      <c r="A133" s="1">
        <v>42583</v>
      </c>
      <c r="B133">
        <v>23.85</v>
      </c>
      <c r="C133" s="25">
        <f si="25" t="shared"/>
        <v>-1.8114450391107373E-2</v>
      </c>
      <c r="D133" s="26">
        <f>+F132*(1+L133)</f>
        <v>24.13962328047117</v>
      </c>
      <c r="E133" s="26"/>
      <c r="F133">
        <v>24.0688</v>
      </c>
      <c r="G133" s="25">
        <f si="28" t="shared"/>
        <v>-1.1997837625969621E-2</v>
      </c>
      <c r="H133" s="25"/>
      <c r="I133" s="25">
        <f si="24" t="shared"/>
        <v>-9.0906069268097411E-3</v>
      </c>
      <c r="J133">
        <v>3203.93</v>
      </c>
      <c r="K133">
        <v>3176.81</v>
      </c>
      <c r="L133" s="25">
        <f si="31" t="shared"/>
        <v>-8.4646044077117955E-3</v>
      </c>
      <c r="M133">
        <f si="27" t="shared"/>
        <v>1</v>
      </c>
    </row>
    <row r="134" spans="1:13">
      <c r="A134" s="1">
        <v>42584</v>
      </c>
      <c r="B134">
        <v>24.05</v>
      </c>
      <c r="C134" s="25">
        <f si="25" t="shared"/>
        <v>8.3857442348007627E-3</v>
      </c>
      <c r="D134" s="26">
        <f>+F133*(1+L134)</f>
        <v>24.16161096445806</v>
      </c>
      <c r="E134" s="26"/>
      <c r="F134">
        <v>24.226400000000002</v>
      </c>
      <c r="G134" s="25">
        <f si="28" t="shared"/>
        <v>-4.6193511112416763E-3</v>
      </c>
      <c r="H134" s="25"/>
      <c r="I134" s="25">
        <f si="24" t="shared"/>
        <v>-7.2813129478586092E-3</v>
      </c>
      <c r="J134">
        <v>3176.81</v>
      </c>
      <c r="K134">
        <v>3189.06</v>
      </c>
      <c r="L134" s="25">
        <f ref="L134:L139" si="32" t="shared">+K134/J134-1</f>
        <v>3.8560694533196216E-3</v>
      </c>
      <c r="M134">
        <f ref="M134:M139" si="33" t="shared">WEEKDAY(A134,2)</f>
        <v>2</v>
      </c>
    </row>
    <row r="135" spans="1:13">
      <c r="A135" s="1">
        <v>42585</v>
      </c>
      <c r="B135">
        <v>24.17</v>
      </c>
      <c r="C135" s="25">
        <f si="25" t="shared"/>
        <v>4.9896049896049899E-3</v>
      </c>
      <c r="D135" s="26">
        <f>+F134*(1+L135)</f>
        <v>24.260205409744572</v>
      </c>
      <c r="E135" s="26"/>
      <c r="G135" s="25">
        <f si="28" t="shared"/>
        <v>-3.7182459184099681E-3</v>
      </c>
      <c r="H135" s="25"/>
      <c r="J135">
        <v>3189.06</v>
      </c>
      <c r="K135">
        <v>3193.51</v>
      </c>
      <c r="L135" s="25">
        <f si="32" t="shared"/>
        <v>1.3953955083945146E-3</v>
      </c>
      <c r="M135">
        <f si="33" t="shared"/>
        <v>3</v>
      </c>
    </row>
    <row r="136" spans="1:13">
      <c r="A136" s="1">
        <v>42586</v>
      </c>
      <c r="B136">
        <v>24.22</v>
      </c>
      <c r="C136" s="25">
        <f si="25" t="shared"/>
        <v>2.0686801820437584E-3</v>
      </c>
      <c r="D136" s="26"/>
      <c r="E136" s="26"/>
      <c r="F136">
        <v>24.256399999999999</v>
      </c>
      <c r="G136" s="25"/>
      <c r="H136" s="25"/>
      <c r="I136" s="25">
        <f si="24" t="shared"/>
        <v>-1.5006348839894379E-3</v>
      </c>
      <c r="J136">
        <v>3193.51</v>
      </c>
      <c r="K136">
        <v>3201.29</v>
      </c>
      <c r="L136" s="25">
        <f si="32" t="shared"/>
        <v>2.4361908996684001E-3</v>
      </c>
      <c r="M136">
        <f si="33" t="shared"/>
        <v>4</v>
      </c>
    </row>
    <row r="137" spans="1:13">
      <c r="A137" s="1">
        <v>42587</v>
      </c>
      <c r="B137">
        <v>24.26</v>
      </c>
      <c r="C137" s="25">
        <f si="25" t="shared"/>
        <v>1.6515276630884035E-3</v>
      </c>
      <c r="D137" s="26">
        <f>+F136*(1+L137)</f>
        <v>24.285344409285006</v>
      </c>
      <c r="E137" s="26"/>
      <c r="F137">
        <v>24.220400000000001</v>
      </c>
      <c r="G137" s="25">
        <f si="28" t="shared"/>
        <v>-1.0436092178834899E-3</v>
      </c>
      <c r="H137" s="25"/>
      <c r="I137" s="25">
        <f si="24" t="shared"/>
        <v>1.6349853842214657E-3</v>
      </c>
      <c r="J137">
        <v>3201.29</v>
      </c>
      <c r="K137">
        <v>3205.1099999999997</v>
      </c>
      <c r="L137" s="25">
        <f si="32" t="shared"/>
        <v>1.1932689634490679E-3</v>
      </c>
      <c r="M137">
        <f si="33" t="shared"/>
        <v>5</v>
      </c>
    </row>
    <row r="138" spans="1:13">
      <c r="A138" s="1">
        <v>42590</v>
      </c>
      <c r="B138">
        <v>24.41</v>
      </c>
      <c r="C138" s="25">
        <f si="25" t="shared"/>
        <v>6.1830173124484133E-3</v>
      </c>
      <c r="D138" s="26">
        <f>+F137*(1+L138)</f>
        <v>24.440076400497954</v>
      </c>
      <c r="E138" s="26"/>
      <c r="F138">
        <v>24.4361</v>
      </c>
      <c r="G138" s="25">
        <f si="28" t="shared"/>
        <v>-1.2306181046692899E-3</v>
      </c>
      <c r="H138" s="25"/>
      <c r="I138" s="25">
        <f si="24" t="shared"/>
        <v>-1.068091880455535E-3</v>
      </c>
      <c r="J138">
        <v>3205.1099999999997</v>
      </c>
      <c r="K138">
        <v>3234.18</v>
      </c>
      <c r="L138" s="25">
        <f si="32" t="shared"/>
        <v>9.0698915169837857E-3</v>
      </c>
      <c r="M138">
        <f si="33" t="shared"/>
        <v>1</v>
      </c>
    </row>
    <row r="139" spans="1:13">
      <c r="A139" s="1">
        <v>42591</v>
      </c>
      <c r="B139">
        <v>24.7</v>
      </c>
      <c r="C139" s="25">
        <f si="25" t="shared"/>
        <v>1.1880376894715328E-2</v>
      </c>
      <c r="D139" s="26">
        <f>+F138*(1+L139)</f>
        <v>24.608367183644699</v>
      </c>
      <c r="E139" s="26"/>
      <c r="F139">
        <v>24.642900000000001</v>
      </c>
      <c r="G139" s="25">
        <f si="28" t="shared"/>
        <v>3.7236447128521366E-3</v>
      </c>
      <c r="H139" s="25"/>
      <c r="I139" s="25">
        <f si="24" t="shared"/>
        <v>2.3170974195405591E-3</v>
      </c>
      <c r="J139">
        <v>3234.18</v>
      </c>
      <c r="K139">
        <v>3256.98</v>
      </c>
      <c r="L139" s="25">
        <f si="32" t="shared"/>
        <v>7.0497003877336706E-3</v>
      </c>
      <c r="M139">
        <f si="33" t="shared"/>
        <v>2</v>
      </c>
    </row>
    <row r="140" spans="1:13">
      <c r="A140" s="1">
        <v>42592</v>
      </c>
      <c r="B140">
        <v>24.55</v>
      </c>
      <c r="C140" s="25">
        <f si="25" t="shared"/>
        <v>-6.0728744939270163E-3</v>
      </c>
      <c r="D140" s="26">
        <f>+F139*(1+L140)</f>
        <v>24.539697291969862</v>
      </c>
      <c r="E140" s="26"/>
      <c r="G140" s="25">
        <f si="28" t="shared"/>
        <v>4.1983843189097314E-4</v>
      </c>
      <c r="H140" s="25"/>
      <c r="J140">
        <v>3256.98</v>
      </c>
      <c r="K140">
        <v>3243.34</v>
      </c>
      <c r="L140" s="25">
        <f ref="L140" si="34" t="shared">+K140/J140-1</f>
        <v>-4.1879286946803207E-3</v>
      </c>
      <c r="M140">
        <f ref="M140" si="35" t="shared">WEEKDAY(A140,2)</f>
        <v>3</v>
      </c>
    </row>
    <row r="141" spans="1:13">
      <c r="A141" s="1">
        <v>42593</v>
      </c>
      <c r="B141">
        <v>24.57</v>
      </c>
      <c r="C141" s="25">
        <f si="25" t="shared"/>
        <v>8.1466395112017587E-4</v>
      </c>
      <c r="D141" s="26"/>
      <c r="E141" s="26"/>
      <c r="F141">
        <v>24.522200000000002</v>
      </c>
      <c r="I141" s="25">
        <f ref="I141:I157" si="36" t="shared">+B141/F141-1</f>
        <v>1.9492541452235113E-3</v>
      </c>
      <c r="J141">
        <v>3243.34</v>
      </c>
      <c r="K141">
        <v>3233.36</v>
      </c>
      <c r="L141" s="25">
        <f>+K141/J141-1</f>
        <v>-3.0770748672664938E-3</v>
      </c>
      <c r="M141">
        <f>WEEKDAY(A141,2)</f>
        <v>4</v>
      </c>
    </row>
    <row r="142" spans="1:13">
      <c r="A142" s="1">
        <v>42594</v>
      </c>
      <c r="B142">
        <v>25.03</v>
      </c>
      <c r="C142" s="25">
        <f si="25" t="shared"/>
        <v>1.872201872201873E-2</v>
      </c>
      <c r="D142" s="26">
        <f ref="D142:D155" si="37" t="shared">+F141*(1+L142)</f>
        <v>24.98384556807779</v>
      </c>
      <c r="E142" s="26"/>
      <c r="F142">
        <v>24.9574</v>
      </c>
      <c r="G142" s="25">
        <f si="28" t="shared"/>
        <v>1.8473710060544768E-3</v>
      </c>
      <c r="H142" s="25"/>
      <c r="I142" s="25">
        <f si="36" t="shared"/>
        <v>2.9089568624938167E-3</v>
      </c>
      <c r="J142">
        <v>3233.36</v>
      </c>
      <c r="K142">
        <v>3294.23</v>
      </c>
      <c r="L142" s="25">
        <f>+K142/J142-1</f>
        <v>1.8825617933047933E-2</v>
      </c>
      <c r="M142">
        <f>WEEKDAY(A142,2)</f>
        <v>5</v>
      </c>
    </row>
    <row r="143" spans="1:13">
      <c r="A143" s="1">
        <v>42597</v>
      </c>
      <c r="B143">
        <v>26.02</v>
      </c>
      <c r="C143" s="25">
        <f si="25" t="shared"/>
        <v>3.9552536955653084E-2</v>
      </c>
      <c r="D143" s="26">
        <f si="37" t="shared"/>
        <v>25.70887288015712</v>
      </c>
      <c r="E143" s="26"/>
      <c r="F143">
        <v>25.741900000000001</v>
      </c>
      <c r="G143" s="25">
        <f si="28" t="shared"/>
        <v>1.2101935440468781E-2</v>
      </c>
      <c r="H143" s="25"/>
      <c r="I143" s="25">
        <f si="36" t="shared"/>
        <v>1.0803398350549109E-2</v>
      </c>
      <c r="J143">
        <v>3294.23</v>
      </c>
      <c r="K143">
        <v>3393.42</v>
      </c>
      <c r="L143" s="25">
        <f>+K143/J143-1</f>
        <v>3.0110223026321714E-2</v>
      </c>
      <c r="M143">
        <f>WEEKDAY(A143,2)</f>
        <v>1</v>
      </c>
    </row>
    <row r="144" spans="1:13">
      <c r="A144" s="1">
        <v>42598</v>
      </c>
      <c r="B144">
        <v>25.91</v>
      </c>
      <c r="C144" s="25">
        <f si="25" t="shared"/>
        <v>-4.2275172943888606E-3</v>
      </c>
      <c r="D144" s="26">
        <f si="37" t="shared"/>
        <v>25.626822991259555</v>
      </c>
      <c r="E144" s="26"/>
      <c r="F144">
        <v>25.6996</v>
      </c>
      <c r="G144" s="25">
        <f si="28" t="shared"/>
        <v>1.1050023986080015E-2</v>
      </c>
      <c r="H144" s="25"/>
      <c r="I144" s="25">
        <f si="36" t="shared"/>
        <v>8.1868978505501566E-3</v>
      </c>
      <c r="J144">
        <v>3393.42</v>
      </c>
      <c r="K144">
        <v>3378.25</v>
      </c>
      <c r="L144" s="25">
        <f ref="L144:L155" si="38" t="shared">+K144/J144-1</f>
        <v>-4.4704162762051469E-3</v>
      </c>
      <c r="M144">
        <f ref="M144" si="39" t="shared">WEEKDAY(A144,2)</f>
        <v>2</v>
      </c>
    </row>
    <row r="145" spans="1:13">
      <c r="A145" s="1">
        <v>42599</v>
      </c>
      <c r="B145">
        <v>25.65</v>
      </c>
      <c r="C145" s="25">
        <f si="25" t="shared"/>
        <v>-1.0034735623311475E-2</v>
      </c>
      <c r="D145" s="26">
        <f si="37" t="shared"/>
        <v>25.660041672463553</v>
      </c>
      <c r="E145" s="26"/>
      <c r="F145">
        <v>25.6309</v>
      </c>
      <c r="G145" s="25">
        <f si="28" t="shared"/>
        <v>-3.9133500216914641E-4</v>
      </c>
      <c r="H145" s="25"/>
      <c r="I145" s="25">
        <f si="36" t="shared"/>
        <v>7.451942772200848E-4</v>
      </c>
      <c r="J145">
        <v>3378.25</v>
      </c>
      <c r="K145">
        <v>3373.05</v>
      </c>
      <c r="L145" s="25">
        <f si="38" t="shared"/>
        <v>-1.5392584918226815E-3</v>
      </c>
      <c r="M145">
        <f ref="M145:M147" si="40" t="shared">WEEKDAY(A145,2)</f>
        <v>3</v>
      </c>
    </row>
    <row r="146" spans="1:13">
      <c r="A146" s="1">
        <v>42600</v>
      </c>
      <c r="B146">
        <v>25.67</v>
      </c>
      <c r="C146" s="25">
        <f si="25" t="shared"/>
        <v>7.79727095516769E-4</v>
      </c>
      <c r="D146" s="26">
        <f si="37" t="shared"/>
        <v>25.565854861623752</v>
      </c>
      <c r="E146" s="26"/>
      <c r="F146">
        <v>25.503799999999998</v>
      </c>
      <c r="G146" s="25">
        <f si="28" t="shared"/>
        <v>4.0736028167234206E-3</v>
      </c>
      <c r="H146" s="25"/>
      <c r="I146" s="25">
        <f si="36" t="shared"/>
        <v>6.5166759463297641E-3</v>
      </c>
      <c r="J146">
        <v>3373.05</v>
      </c>
      <c r="K146">
        <v>3364.49</v>
      </c>
      <c r="L146" s="25">
        <f si="38" t="shared"/>
        <v>-2.5377625591083142E-3</v>
      </c>
      <c r="M146">
        <f si="40" t="shared"/>
        <v>4</v>
      </c>
    </row>
    <row r="147" spans="1:13">
      <c r="A147" s="1">
        <v>42601</v>
      </c>
      <c r="B147">
        <v>25.51</v>
      </c>
      <c r="C147" s="25">
        <f si="25" t="shared"/>
        <v>-6.2329567588624846E-3</v>
      </c>
      <c r="D147" s="26">
        <f si="37" t="shared"/>
        <v>25.507817552140146</v>
      </c>
      <c r="E147" s="26"/>
      <c r="F147">
        <v>25.503799999999998</v>
      </c>
      <c r="G147" s="25">
        <f si="28" t="shared"/>
        <v>8.5559960407932678E-5</v>
      </c>
      <c r="H147" s="25"/>
      <c r="I147" s="25">
        <f si="36" t="shared"/>
        <v>2.4310102808211553E-4</v>
      </c>
      <c r="J147">
        <v>3364.49</v>
      </c>
      <c r="K147">
        <v>3365.02</v>
      </c>
      <c r="L147" s="25">
        <f si="38" t="shared"/>
        <v>1.5752758961995461E-4</v>
      </c>
      <c r="M147">
        <f si="40" t="shared"/>
        <v>5</v>
      </c>
    </row>
    <row r="148" spans="1:13">
      <c r="A148" s="1">
        <v>42604</v>
      </c>
      <c r="B148">
        <v>25.36</v>
      </c>
      <c r="C148" s="25">
        <f si="25" t="shared"/>
        <v>-5.8800470403763683E-3</v>
      </c>
      <c r="D148" s="26">
        <f si="37" t="shared"/>
        <v>25.28984220064071</v>
      </c>
      <c r="E148" s="26"/>
      <c r="F148">
        <v>25.262</v>
      </c>
      <c r="G148" s="25">
        <f si="28" t="shared"/>
        <v>2.77414935224507E-3</v>
      </c>
      <c r="H148" s="25"/>
      <c r="I148" s="25">
        <f si="36" t="shared"/>
        <v>3.8793444699547486E-3</v>
      </c>
      <c r="J148">
        <v>3365.02</v>
      </c>
      <c r="K148">
        <v>3336.79</v>
      </c>
      <c r="L148" s="25">
        <f si="38" t="shared"/>
        <v>-8.3892517726491533E-3</v>
      </c>
      <c r="M148">
        <f ref="M148" si="41" t="shared">WEEKDAY(A148,2)</f>
        <v>1</v>
      </c>
    </row>
    <row r="149" spans="1:13">
      <c r="A149" s="1">
        <v>42605</v>
      </c>
      <c r="B149">
        <v>25.37</v>
      </c>
      <c r="C149" s="25">
        <f si="25" t="shared"/>
        <v>3.9432176656162277E-4</v>
      </c>
      <c r="D149" s="26">
        <f si="37" t="shared"/>
        <v>25.300156575631071</v>
      </c>
      <c r="E149" s="26"/>
      <c r="F149">
        <v>25.315899999999999</v>
      </c>
      <c r="G149" s="25">
        <f si="28" t="shared"/>
        <v>2.7605925742058002E-3</v>
      </c>
      <c r="H149" s="25"/>
      <c r="I149" s="25">
        <f si="36" t="shared"/>
        <v>2.1369969070821337E-3</v>
      </c>
      <c r="J149">
        <v>3336.79</v>
      </c>
      <c r="K149">
        <v>3341.83</v>
      </c>
      <c r="L149" s="25">
        <f si="38" t="shared"/>
        <v>1.5104336802735929E-3</v>
      </c>
      <c r="M149">
        <f ref="M149:M151" si="42" t="shared">WEEKDAY(A149,2)</f>
        <v>2</v>
      </c>
    </row>
    <row r="150" spans="1:13">
      <c r="A150" s="1">
        <v>42606</v>
      </c>
      <c r="B150">
        <v>25.24</v>
      </c>
      <c r="C150" s="25">
        <f si="25" t="shared"/>
        <v>-5.124162396531462E-3</v>
      </c>
      <c r="D150" s="26">
        <f si="37" t="shared"/>
        <v>25.26332276649115</v>
      </c>
      <c r="E150" s="26"/>
      <c r="G150" s="25">
        <f si="28" t="shared"/>
        <v>-9.2318681539738101E-4</v>
      </c>
      <c r="H150" s="25"/>
      <c r="J150">
        <v>3336.79</v>
      </c>
      <c r="K150">
        <v>3329.86</v>
      </c>
      <c r="L150" s="25">
        <f si="38" t="shared"/>
        <v>-2.0768463103760793E-3</v>
      </c>
      <c r="M150">
        <f si="42" t="shared"/>
        <v>3</v>
      </c>
    </row>
    <row r="151" spans="1:13">
      <c r="A151" s="1">
        <v>42607</v>
      </c>
      <c r="B151">
        <v>25.07</v>
      </c>
      <c r="C151" s="25">
        <f si="25" t="shared"/>
        <v>-6.7353407290015044E-3</v>
      </c>
      <c r="D151" s="26">
        <f si="37" t="shared"/>
        <v>0</v>
      </c>
      <c r="E151" s="26"/>
      <c r="F151">
        <v>25.027100000000001</v>
      </c>
      <c r="I151" s="25">
        <f si="36" t="shared"/>
        <v>1.7141418702126821E-3</v>
      </c>
      <c r="J151">
        <v>3329.86</v>
      </c>
      <c r="K151">
        <v>3308.97</v>
      </c>
      <c r="L151" s="25">
        <f si="38" t="shared"/>
        <v>-6.2735370255807554E-3</v>
      </c>
      <c r="M151">
        <f si="42" t="shared"/>
        <v>4</v>
      </c>
    </row>
    <row r="152" spans="1:13">
      <c r="A152" s="1">
        <v>42608</v>
      </c>
      <c r="B152">
        <v>24.9</v>
      </c>
      <c r="C152" s="25">
        <f si="25" t="shared"/>
        <v>-6.7810131631432791E-3</v>
      </c>
      <c r="D152" s="26">
        <f si="37" t="shared"/>
        <v>25.012880787374925</v>
      </c>
      <c r="E152" s="26"/>
      <c r="F152">
        <v>24.9148</v>
      </c>
      <c r="G152" s="25">
        <f si="28" t="shared"/>
        <v>-4.5129063035355133E-3</v>
      </c>
      <c r="H152" s="25"/>
      <c r="I152" s="25">
        <f si="36" t="shared"/>
        <v>-5.9402443527545312E-4</v>
      </c>
      <c r="J152">
        <v>3308.97</v>
      </c>
      <c r="K152">
        <v>3307.09</v>
      </c>
      <c r="L152" s="25">
        <f si="38" t="shared"/>
        <v>-5.6815262755471885E-4</v>
      </c>
      <c r="M152">
        <f ref="M152:M155" si="43" t="shared">WEEKDAY(A152,2)</f>
        <v>5</v>
      </c>
    </row>
    <row r="153" spans="1:13">
      <c r="A153" s="1">
        <v>42611</v>
      </c>
      <c r="B153">
        <v>25.07</v>
      </c>
      <c r="C153" s="25">
        <f si="25" t="shared"/>
        <v>6.8273092369479649E-3</v>
      </c>
      <c r="D153" s="26">
        <f si="37" t="shared"/>
        <v>24.919998289735087</v>
      </c>
      <c r="E153" s="26"/>
      <c r="F153">
        <v>24.9405</v>
      </c>
      <c r="G153" s="25">
        <f si="28" t="shared"/>
        <v>6.0193306805602642E-3</v>
      </c>
      <c r="H153" s="25"/>
      <c r="I153" s="25">
        <f si="36" t="shared"/>
        <v>5.1923578115915525E-3</v>
      </c>
      <c r="J153">
        <v>3307.09</v>
      </c>
      <c r="K153">
        <v>3307.78</v>
      </c>
      <c r="L153" s="25">
        <f si="38" t="shared"/>
        <v>2.0864264353259721E-4</v>
      </c>
      <c r="M153">
        <f si="43" t="shared"/>
        <v>1</v>
      </c>
    </row>
    <row r="154" spans="1:13">
      <c r="A154" s="1">
        <v>42612</v>
      </c>
      <c r="B154">
        <v>25.02</v>
      </c>
      <c r="C154" s="25">
        <f si="25" t="shared"/>
        <v>-1.994415636218605E-3</v>
      </c>
      <c r="D154" s="26">
        <f si="37" t="shared"/>
        <v>24.972243194831574</v>
      </c>
      <c r="E154" s="26"/>
      <c r="F154">
        <v>24.959399999999999</v>
      </c>
      <c r="G154" s="25">
        <f si="28" t="shared"/>
        <v>1.9123954862938497E-3</v>
      </c>
      <c r="H154" s="25"/>
      <c r="I154" s="25">
        <f si="36" t="shared"/>
        <v>2.427942979398523E-3</v>
      </c>
      <c r="J154">
        <v>3307.78</v>
      </c>
      <c r="K154">
        <v>3311.99</v>
      </c>
      <c r="L154" s="25">
        <f si="38" t="shared"/>
        <v>1.2727569548154349E-3</v>
      </c>
      <c r="M154">
        <f si="43" t="shared"/>
        <v>2</v>
      </c>
    </row>
    <row r="155" spans="1:13">
      <c r="A155" s="1">
        <v>42613</v>
      </c>
      <c r="B155">
        <v>25.15</v>
      </c>
      <c r="C155" s="25">
        <f si="25" t="shared"/>
        <v>5.1958433253396219E-3</v>
      </c>
      <c r="D155" s="26">
        <f si="37" t="shared"/>
        <v>25.078469960960028</v>
      </c>
      <c r="E155" s="26"/>
      <c r="F155">
        <v>25.086400000000001</v>
      </c>
      <c r="G155" s="25">
        <f si="28" t="shared"/>
        <v>2.8522489271205487E-3</v>
      </c>
      <c r="H155" s="25"/>
      <c r="I155" s="25">
        <f si="36" t="shared"/>
        <v>2.5352382167229681E-3</v>
      </c>
      <c r="J155">
        <v>3311.99</v>
      </c>
      <c r="K155">
        <v>3327.79</v>
      </c>
      <c r="L155" s="25">
        <f si="38" t="shared"/>
        <v>4.7705458047881955E-3</v>
      </c>
      <c r="M155">
        <f si="43" t="shared"/>
        <v>3</v>
      </c>
    </row>
    <row r="156" spans="1:13">
      <c r="A156" s="1">
        <v>42614</v>
      </c>
      <c r="B156">
        <v>24.96</v>
      </c>
      <c r="C156" s="25">
        <f si="25" t="shared"/>
        <v>-7.5546719681908181E-3</v>
      </c>
      <c r="D156" s="26">
        <f ref="D156:D165" si="44" t="shared">+F155*(1+L156)</f>
        <v>24.888817056364733</v>
      </c>
      <c r="E156" s="26"/>
      <c r="F156" s="27">
        <v>24.89</v>
      </c>
      <c r="G156" s="25">
        <f si="28" t="shared"/>
        <v>2.8600372397797891E-3</v>
      </c>
      <c r="H156" s="25"/>
      <c r="I156" s="25">
        <f si="36" t="shared"/>
        <v>2.8123744475692103E-3</v>
      </c>
      <c r="J156">
        <v>3327.79</v>
      </c>
      <c r="K156">
        <v>3301.58</v>
      </c>
      <c r="L156" s="25">
        <f ref="L156:L162" si="45" t="shared">+K156/J156-1</f>
        <v>-7.8760979508923912E-3</v>
      </c>
      <c r="M156">
        <f ref="M156:M162" si="46" t="shared">WEEKDAY(A156,2)</f>
        <v>4</v>
      </c>
    </row>
    <row r="157" spans="1:13">
      <c r="A157" s="1">
        <v>42615</v>
      </c>
      <c r="B157">
        <v>25.12</v>
      </c>
      <c r="C157" s="25">
        <f si="25" t="shared"/>
        <v>6.4102564102563875E-3</v>
      </c>
      <c r="D157" s="31">
        <f si="44" t="shared"/>
        <v>24.984461348808754</v>
      </c>
      <c r="E157" s="31"/>
      <c r="F157">
        <v>24.933599999999998</v>
      </c>
      <c r="G157" s="25">
        <f si="28" t="shared"/>
        <v>5.4249178839194112E-3</v>
      </c>
      <c r="H157" s="25"/>
      <c r="I157" s="25">
        <f si="36" t="shared"/>
        <v>7.4758558731993219E-3</v>
      </c>
      <c r="J157">
        <v>3301.58</v>
      </c>
      <c r="K157">
        <v>3314.11</v>
      </c>
      <c r="L157" s="25">
        <f si="45" t="shared"/>
        <v>3.7951526238952926E-3</v>
      </c>
      <c r="M157">
        <f si="46" t="shared"/>
        <v>5</v>
      </c>
    </row>
    <row r="158" spans="1:13">
      <c r="A158" s="1">
        <v>42618</v>
      </c>
      <c r="B158">
        <v>25.12</v>
      </c>
      <c r="C158" s="25">
        <f ref="C158:C237" si="47" t="shared">B158/B157-1</f>
        <v>0</v>
      </c>
      <c r="D158" s="31">
        <f si="44" t="shared"/>
        <v>24.975505715863378</v>
      </c>
      <c r="E158" s="31"/>
      <c r="F158" s="31">
        <v>24.98</v>
      </c>
      <c r="G158" s="25">
        <f ref="G158:G165" si="48" t="shared">+B158/D158-1</f>
        <v>5.7854397736918362E-3</v>
      </c>
      <c r="H158" s="25"/>
      <c r="I158" s="25">
        <f ref="I158:I162" si="49" t="shared">+B158/F158-1</f>
        <v>5.6044835868696019E-3</v>
      </c>
      <c r="J158">
        <v>3314.11</v>
      </c>
      <c r="K158">
        <v>3319.68</v>
      </c>
      <c r="L158" s="25">
        <f si="45" t="shared"/>
        <v>1.6806925539585293E-3</v>
      </c>
      <c r="M158">
        <f si="46" t="shared"/>
        <v>1</v>
      </c>
    </row>
    <row r="159" spans="1:13">
      <c r="A159" s="1">
        <v>42619</v>
      </c>
      <c r="B159">
        <v>25.34</v>
      </c>
      <c r="C159" s="25">
        <f si="47" t="shared"/>
        <v>8.7579617834394607E-3</v>
      </c>
      <c r="D159" s="31">
        <f si="44" t="shared"/>
        <v>25.152694657316367</v>
      </c>
      <c r="E159" s="31"/>
      <c r="F159">
        <v>25.232299999999999</v>
      </c>
      <c r="G159" s="25">
        <f si="48" t="shared"/>
        <v>7.446730667847179E-3</v>
      </c>
      <c r="H159" s="25"/>
      <c r="I159" s="25">
        <f si="49" t="shared"/>
        <v>4.2683385977497768E-3</v>
      </c>
      <c r="J159">
        <v>3319.68</v>
      </c>
      <c r="K159">
        <v>3342.63</v>
      </c>
      <c r="L159" s="25">
        <f si="45" t="shared"/>
        <v>6.9133169462116673E-3</v>
      </c>
      <c r="M159">
        <f si="46" t="shared"/>
        <v>2</v>
      </c>
    </row>
    <row r="160" spans="1:13">
      <c r="A160" s="1">
        <v>42620</v>
      </c>
      <c r="B160">
        <v>25.25</v>
      </c>
      <c r="C160" s="25">
        <f si="47" t="shared"/>
        <v>-3.5516969218626349E-3</v>
      </c>
      <c r="D160" s="38">
        <f si="44" t="shared"/>
        <v>25.218636967298202</v>
      </c>
      <c r="E160" s="38"/>
      <c r="F160">
        <v>25.2315</v>
      </c>
      <c r="G160" s="25">
        <f si="48" t="shared"/>
        <v>1.2436450369013308E-3</v>
      </c>
      <c r="H160" s="25"/>
      <c r="I160" s="25">
        <f si="49" t="shared"/>
        <v>7.332104710382481E-4</v>
      </c>
      <c r="J160">
        <v>3342.63</v>
      </c>
      <c r="K160">
        <v>3340.82</v>
      </c>
      <c r="L160" s="25">
        <f si="45" t="shared"/>
        <v>-5.4148978498969047E-4</v>
      </c>
      <c r="M160">
        <f si="46" t="shared"/>
        <v>3</v>
      </c>
    </row>
    <row r="161" spans="1:13">
      <c r="A161" s="1">
        <v>42621</v>
      </c>
      <c r="B161">
        <v>25.27</v>
      </c>
      <c r="C161" s="25">
        <f si="47" t="shared"/>
        <v>7.9207920792079278E-4</v>
      </c>
      <c r="D161" s="38">
        <f si="44" t="shared"/>
        <v>25.221983866236432</v>
      </c>
      <c r="E161" s="38"/>
      <c r="F161">
        <v>25.22</v>
      </c>
      <c r="G161" s="25">
        <f si="48" t="shared"/>
        <v>1.9037413558828931E-3</v>
      </c>
      <c r="H161" s="25"/>
      <c r="I161" s="25">
        <f si="49" t="shared"/>
        <v>1.9825535289452745E-3</v>
      </c>
      <c r="J161">
        <v>3340.82</v>
      </c>
      <c r="K161">
        <v>3339.56</v>
      </c>
      <c r="L161" s="25">
        <f si="45" t="shared"/>
        <v>-3.7715291455397981E-4</v>
      </c>
      <c r="M161">
        <f si="46" t="shared"/>
        <v>4</v>
      </c>
    </row>
    <row r="162" spans="1:13">
      <c r="A162" s="1">
        <v>42622</v>
      </c>
      <c r="B162">
        <v>24.73</v>
      </c>
      <c r="C162" s="25">
        <f si="47" t="shared"/>
        <v>-2.13692125049465E-2</v>
      </c>
      <c r="D162" s="38">
        <f si="44" t="shared"/>
        <v>25.057483261267951</v>
      </c>
      <c r="E162" s="38"/>
      <c r="F162">
        <v>24.973600000000001</v>
      </c>
      <c r="G162" s="25">
        <f si="48" t="shared"/>
        <v>-1.3069279857572558E-2</v>
      </c>
      <c r="H162" s="25"/>
      <c r="I162" s="25">
        <f si="49" t="shared"/>
        <v>-9.7543005413717188E-3</v>
      </c>
      <c r="J162">
        <v>3339.56</v>
      </c>
      <c r="K162">
        <v>3318.04</v>
      </c>
      <c r="L162" s="25">
        <f si="45" t="shared"/>
        <v>-6.4439626777179626E-3</v>
      </c>
      <c r="M162">
        <f si="46" t="shared"/>
        <v>5</v>
      </c>
    </row>
    <row r="163" spans="1:13">
      <c r="A163" s="1">
        <v>42625</v>
      </c>
      <c r="B163">
        <v>24.67</v>
      </c>
      <c r="C163" s="25">
        <f si="47" t="shared"/>
        <v>-2.4262029923169948E-3</v>
      </c>
      <c r="D163" s="38">
        <f si="44" t="shared"/>
        <v>24.556324625381251</v>
      </c>
      <c r="E163" s="38"/>
      <c r="G163" s="25">
        <f si="48" t="shared"/>
        <v>4.6291689148487691E-3</v>
      </c>
      <c r="H163" s="25"/>
      <c r="J163">
        <v>3318.04</v>
      </c>
      <c r="K163">
        <v>3262.6</v>
      </c>
      <c r="L163" s="25">
        <f ref="L163:L192" si="50" t="shared">+K163/J163-1</f>
        <v>-1.6708659329001452E-2</v>
      </c>
      <c r="M163">
        <f ref="M163" si="51" t="shared">WEEKDAY(A163,2)</f>
        <v>1</v>
      </c>
    </row>
    <row r="164" spans="1:13">
      <c r="A164" s="1">
        <v>42626</v>
      </c>
      <c r="B164">
        <v>24.39</v>
      </c>
      <c r="C164" s="25">
        <f si="47" t="shared"/>
        <v>-1.1349817592217315E-2</v>
      </c>
      <c r="D164" s="38"/>
      <c r="E164" s="38"/>
      <c r="F164">
        <v>24.55</v>
      </c>
      <c r="G164" s="25"/>
      <c r="H164" s="25"/>
      <c r="I164" s="25">
        <f ref="I164:I215" si="52" t="shared">+B164/F164-1</f>
        <v>-6.5173116089612959E-3</v>
      </c>
      <c r="J164">
        <v>3262.6</v>
      </c>
      <c r="K164">
        <v>3260.33</v>
      </c>
      <c r="L164" s="25">
        <f si="50" t="shared"/>
        <v>-6.9576411450988918E-4</v>
      </c>
      <c r="M164">
        <f ref="M164:M168" si="53" t="shared">WEEKDAY(A164,2)</f>
        <v>2</v>
      </c>
    </row>
    <row r="165" spans="1:13">
      <c r="A165" s="1">
        <v>42627</v>
      </c>
      <c r="B165">
        <v>24.35</v>
      </c>
      <c r="C165" s="25">
        <f si="47" t="shared"/>
        <v>-1.6400164001639794E-3</v>
      </c>
      <c r="D165" s="38">
        <f si="44" t="shared"/>
        <v>24.387353887489919</v>
      </c>
      <c r="E165" s="38"/>
      <c r="F165">
        <v>24.463799999999999</v>
      </c>
      <c r="G165" s="25">
        <f si="48" t="shared"/>
        <v>-1.5316908780775851E-3</v>
      </c>
      <c r="H165" s="25"/>
      <c r="I165" s="25">
        <f si="52" t="shared"/>
        <v>-4.651771188449727E-3</v>
      </c>
      <c r="J165">
        <v>3260.33</v>
      </c>
      <c r="K165">
        <v>3238.73</v>
      </c>
      <c r="L165" s="25">
        <f si="50" t="shared"/>
        <v>-6.6250962325898888E-3</v>
      </c>
      <c r="M165">
        <f si="53" t="shared"/>
        <v>3</v>
      </c>
    </row>
    <row r="166" spans="1:13">
      <c r="A166" s="1">
        <v>42628</v>
      </c>
      <c r="B166">
        <v>24.61</v>
      </c>
      <c r="C166" s="25">
        <f si="47" t="shared"/>
        <v>1.0677618069815153E-2</v>
      </c>
      <c r="D166" s="26">
        <f ref="D166:D170" si="54" t="shared">+F165*(1+L166)</f>
        <v>24.463799999999999</v>
      </c>
      <c r="E166" s="26"/>
      <c r="F166">
        <v>24.5334</v>
      </c>
      <c r="G166" s="25">
        <f ref="G166" si="55" t="shared">+B166/D166-1</f>
        <v>5.9761770452668728E-3</v>
      </c>
      <c r="H166" s="25"/>
      <c r="I166" s="25">
        <f si="52" t="shared"/>
        <v>3.1222741242551422E-3</v>
      </c>
      <c r="J166">
        <v>3238.73</v>
      </c>
      <c r="K166">
        <v>3238.73</v>
      </c>
      <c r="L166" s="25">
        <f si="50" t="shared"/>
        <v>0</v>
      </c>
      <c r="M166">
        <f si="53" t="shared"/>
        <v>4</v>
      </c>
    </row>
    <row r="167" spans="1:13">
      <c r="A167" s="1">
        <v>42629</v>
      </c>
      <c r="B167">
        <v>24.65</v>
      </c>
      <c r="C167" s="25">
        <f si="47" t="shared"/>
        <v>1.6253555465257641E-3</v>
      </c>
      <c r="D167" s="26">
        <f si="54" t="shared"/>
        <v>24.5334</v>
      </c>
      <c r="E167" s="26"/>
      <c r="F167">
        <v>24.5108</v>
      </c>
      <c r="G167" s="25">
        <f ref="G167:G203" si="56" t="shared">+B167/D167-1</f>
        <v>4.7527044763464588E-3</v>
      </c>
      <c r="H167" s="25"/>
      <c r="I167" s="25">
        <f si="52" t="shared"/>
        <v>5.6791292001892035E-3</v>
      </c>
      <c r="J167">
        <v>3238.73</v>
      </c>
      <c r="K167">
        <v>3238.73</v>
      </c>
      <c r="L167" s="25">
        <f si="50" t="shared"/>
        <v>0</v>
      </c>
      <c r="M167">
        <f si="53" t="shared"/>
        <v>5</v>
      </c>
    </row>
    <row r="168" spans="1:13">
      <c r="A168" s="1">
        <v>42632</v>
      </c>
      <c r="B168">
        <v>24.69</v>
      </c>
      <c r="C168" s="25">
        <f si="47" t="shared"/>
        <v>1.6227180527383922E-3</v>
      </c>
      <c r="D168" s="26">
        <f si="54" t="shared"/>
        <v>24.695384208007457</v>
      </c>
      <c r="E168" s="26"/>
      <c r="F168">
        <v>24.658200000000001</v>
      </c>
      <c r="G168" s="25">
        <f si="56" t="shared"/>
        <v>-2.1802487307365226E-4</v>
      </c>
      <c r="H168" s="25"/>
      <c r="I168" s="25">
        <f si="52" t="shared"/>
        <v>1.289631846606909E-3</v>
      </c>
      <c r="J168">
        <v>3238.73</v>
      </c>
      <c r="K168">
        <v>3263.12</v>
      </c>
      <c r="L168" s="25">
        <f si="50" t="shared"/>
        <v>7.5307296378517297E-3</v>
      </c>
      <c r="M168">
        <f si="53" t="shared"/>
        <v>1</v>
      </c>
    </row>
    <row r="169" spans="1:13">
      <c r="A169" s="1">
        <v>42633</v>
      </c>
      <c r="B169">
        <v>24.59</v>
      </c>
      <c r="C169" s="25">
        <f si="47" t="shared"/>
        <v>-4.050222762251976E-3</v>
      </c>
      <c r="D169" s="26">
        <f si="54" t="shared"/>
        <v>24.614976059721986</v>
      </c>
      <c r="E169" s="26"/>
      <c r="F169">
        <v>24.5486</v>
      </c>
      <c r="G169" s="25">
        <f si="56" t="shared"/>
        <v>-1.0146692672536872E-3</v>
      </c>
      <c r="H169" s="25"/>
      <c r="I169" s="25">
        <f si="52" t="shared"/>
        <v>1.6864505511515748E-3</v>
      </c>
      <c r="J169">
        <v>3263.12</v>
      </c>
      <c r="K169">
        <v>3257.4</v>
      </c>
      <c r="L169" s="25">
        <f si="50" t="shared"/>
        <v>-1.7529235823383615E-3</v>
      </c>
      <c r="M169">
        <f ref="M169" si="57" t="shared">WEEKDAY(A169,2)</f>
        <v>2</v>
      </c>
    </row>
    <row r="170" spans="1:13">
      <c r="A170" s="1">
        <v>42634</v>
      </c>
      <c r="B170">
        <v>24.84</v>
      </c>
      <c r="C170" s="25">
        <f si="47" t="shared"/>
        <v>1.0166734444896353E-2</v>
      </c>
      <c r="D170" s="26">
        <f si="54" t="shared"/>
        <v>24.618235004604902</v>
      </c>
      <c r="E170" s="26"/>
      <c r="F170">
        <v>24.674099999999999</v>
      </c>
      <c r="G170" s="25">
        <f si="56" t="shared"/>
        <v>9.0081598194839962E-3</v>
      </c>
      <c r="H170" s="25"/>
      <c r="I170" s="25">
        <f si="52" t="shared"/>
        <v>6.7236494948144099E-3</v>
      </c>
      <c r="J170">
        <v>3257.4</v>
      </c>
      <c r="K170">
        <v>3266.64</v>
      </c>
      <c r="L170" s="25">
        <f si="50" t="shared"/>
        <v>2.8366181617240915E-3</v>
      </c>
      <c r="M170">
        <f ref="M170:M191" si="58" t="shared">WEEKDAY(A170,2)</f>
        <v>3</v>
      </c>
    </row>
    <row r="171" spans="1:13">
      <c r="A171" s="1">
        <v>42635</v>
      </c>
      <c r="B171">
        <v>24.9</v>
      </c>
      <c r="C171" s="25">
        <f si="47" t="shared"/>
        <v>2.4154589371980784E-3</v>
      </c>
      <c r="D171" s="26">
        <f ref="D171:D202" si="59" t="shared">+F170*(1+L171)</f>
        <v>24.859006193519946</v>
      </c>
      <c r="E171" s="26"/>
      <c r="F171">
        <v>24.814800000000002</v>
      </c>
      <c r="G171" s="25">
        <f si="56" t="shared"/>
        <v>1.6490525068029172E-3</v>
      </c>
      <c r="H171" s="25"/>
      <c r="I171" s="25">
        <f si="52" t="shared"/>
        <v>3.4334348856326358E-3</v>
      </c>
      <c r="J171">
        <v>3266.64</v>
      </c>
      <c r="K171">
        <v>3291.12</v>
      </c>
      <c r="L171" s="25">
        <f si="50" t="shared"/>
        <v>7.4939387260304358E-3</v>
      </c>
      <c r="M171">
        <f si="58" t="shared"/>
        <v>4</v>
      </c>
    </row>
    <row r="172" spans="1:13">
      <c r="A172" s="1">
        <v>42636</v>
      </c>
      <c r="B172">
        <v>24.6</v>
      </c>
      <c r="C172" s="25">
        <f si="47" t="shared"/>
        <v>-1.2048192771084265E-2</v>
      </c>
      <c r="D172" s="26">
        <f si="59" t="shared"/>
        <v>24.698308149201491</v>
      </c>
      <c r="E172" s="26"/>
      <c r="F172">
        <v>24.703099999999999</v>
      </c>
      <c r="G172" s="25">
        <f si="56" t="shared"/>
        <v>-3.9803596508559691E-3</v>
      </c>
      <c r="H172" s="25"/>
      <c r="I172" s="25">
        <f si="52" t="shared"/>
        <v>-4.1735652610400686E-3</v>
      </c>
      <c r="J172">
        <v>3291.12</v>
      </c>
      <c r="K172">
        <v>3275.67</v>
      </c>
      <c r="L172" s="25">
        <f si="50" t="shared"/>
        <v>-4.6944505214030485E-3</v>
      </c>
      <c r="M172">
        <f si="58" t="shared"/>
        <v>5</v>
      </c>
    </row>
    <row r="173" spans="1:13">
      <c r="A173" s="1">
        <v>42639</v>
      </c>
      <c r="B173">
        <v>24.12</v>
      </c>
      <c r="C173" s="25">
        <f si="47" t="shared"/>
        <v>-1.9512195121951237E-2</v>
      </c>
      <c r="D173" s="26">
        <f si="59" t="shared"/>
        <v>24.285382492131379</v>
      </c>
      <c r="E173" s="26"/>
      <c r="F173">
        <v>24.2729</v>
      </c>
      <c r="G173" s="25">
        <f si="56" t="shared"/>
        <v>-6.8099603613392956E-3</v>
      </c>
      <c r="H173" s="25"/>
      <c r="I173" s="25">
        <f si="52" t="shared"/>
        <v>-6.2992061105182628E-3</v>
      </c>
      <c r="J173">
        <v>3275.67</v>
      </c>
      <c r="K173">
        <v>3220.28</v>
      </c>
      <c r="L173" s="25">
        <f si="50" t="shared"/>
        <v>-1.6909517747514258E-2</v>
      </c>
      <c r="M173">
        <f si="58" t="shared"/>
        <v>1</v>
      </c>
    </row>
    <row r="174" spans="1:13">
      <c r="A174" s="1">
        <v>42640</v>
      </c>
      <c r="B174">
        <v>24.37</v>
      </c>
      <c r="C174" s="25">
        <f si="47" t="shared"/>
        <v>1.0364842454394729E-2</v>
      </c>
      <c r="D174" s="26">
        <f si="59" t="shared"/>
        <v>24.427192876085311</v>
      </c>
      <c r="E174" s="26"/>
      <c r="F174">
        <v>24.424900000000001</v>
      </c>
      <c r="G174" s="25">
        <f si="56" t="shared"/>
        <v>-2.3413609732170215E-3</v>
      </c>
      <c r="H174" s="25"/>
      <c r="I174" s="25">
        <f si="52" t="shared"/>
        <v>-2.2477062342117771E-3</v>
      </c>
      <c r="J174">
        <v>3220.28</v>
      </c>
      <c r="K174">
        <v>3240.75</v>
      </c>
      <c r="L174" s="25">
        <f si="50" t="shared"/>
        <v>6.3565901101767519E-3</v>
      </c>
      <c r="M174">
        <f si="58" t="shared"/>
        <v>2</v>
      </c>
    </row>
    <row r="175" spans="1:13">
      <c r="A175" s="1">
        <v>42641</v>
      </c>
      <c r="B175">
        <v>24.47</v>
      </c>
      <c r="C175" s="25">
        <f si="47" t="shared"/>
        <v>4.103405826836104E-3</v>
      </c>
      <c r="D175" s="26">
        <f si="59" t="shared"/>
        <v>24.350587105145411</v>
      </c>
      <c r="E175" s="26"/>
      <c r="F175">
        <v>24.3508</v>
      </c>
      <c r="G175" s="25">
        <f si="56" t="shared"/>
        <v>4.9039020841248337E-3</v>
      </c>
      <c r="H175" s="25"/>
      <c r="I175" s="25">
        <f si="52" t="shared"/>
        <v>4.8951163822132937E-3</v>
      </c>
      <c r="J175">
        <v>3240.75</v>
      </c>
      <c r="K175">
        <v>3230.89</v>
      </c>
      <c r="L175" s="25">
        <f si="50" t="shared"/>
        <v>-3.0425055928412492E-3</v>
      </c>
      <c r="M175">
        <f si="58" t="shared"/>
        <v>3</v>
      </c>
    </row>
    <row r="176" spans="1:13">
      <c r="A176" s="1">
        <v>42642</v>
      </c>
      <c r="B176">
        <v>24.43</v>
      </c>
      <c r="C176" s="25">
        <f si="47" t="shared"/>
        <v>-1.634654679198988E-3</v>
      </c>
      <c r="D176" s="26">
        <f si="59" t="shared"/>
        <v>24.452547753714921</v>
      </c>
      <c r="E176" s="26"/>
      <c r="F176">
        <v>24.5044</v>
      </c>
      <c r="G176" s="25">
        <f si="56" t="shared"/>
        <v>-9.2210243047152751E-4</v>
      </c>
      <c r="H176" s="25"/>
      <c r="I176" s="25">
        <f si="52" t="shared"/>
        <v>-3.036189419043156E-3</v>
      </c>
      <c r="J176">
        <v>3230.89</v>
      </c>
      <c r="K176">
        <v>3244.39</v>
      </c>
      <c r="L176" s="25">
        <f si="50" t="shared"/>
        <v>4.1784152354304993E-3</v>
      </c>
      <c r="M176">
        <f si="58" t="shared"/>
        <v>4</v>
      </c>
    </row>
    <row r="177" spans="1:13">
      <c r="A177" s="1">
        <v>42643</v>
      </c>
      <c r="B177">
        <v>24.58</v>
      </c>
      <c r="C177" s="25">
        <f si="47" t="shared"/>
        <v>6.1399918133442366E-3</v>
      </c>
      <c r="D177" s="26">
        <f si="59" t="shared"/>
        <v>24.571544861129521</v>
      </c>
      <c r="E177" s="26"/>
      <c r="F177">
        <v>24.5656</v>
      </c>
      <c r="G177" s="25">
        <f si="56" t="shared"/>
        <v>3.4410286037211968E-4</v>
      </c>
      <c r="H177" s="25"/>
      <c r="I177" s="25">
        <f si="52" t="shared"/>
        <v>5.8618556029554902E-4</v>
      </c>
      <c r="J177">
        <v>3244.39</v>
      </c>
      <c r="K177">
        <v>3253.28</v>
      </c>
      <c r="L177" s="25">
        <f si="50" t="shared"/>
        <v>2.7401144745238248E-3</v>
      </c>
      <c r="M177">
        <f si="58" t="shared"/>
        <v>5</v>
      </c>
    </row>
    <row r="178" spans="1:13">
      <c r="A178" s="1">
        <v>42646</v>
      </c>
      <c r="B178">
        <v>24.55</v>
      </c>
      <c r="C178" s="25">
        <f si="47" t="shared"/>
        <v>-1.2205044751829597E-3</v>
      </c>
      <c r="D178" s="26">
        <f si="59" t="shared"/>
        <v>24.5656</v>
      </c>
      <c r="E178" s="26"/>
      <c r="F178">
        <v>24.546299999999999</v>
      </c>
      <c r="G178" s="25">
        <f si="56" t="shared"/>
        <v>-6.350343569869743E-4</v>
      </c>
      <c r="H178" s="25"/>
      <c r="I178" s="25">
        <f si="52" t="shared"/>
        <v>1.5073554873867856E-4</v>
      </c>
      <c r="J178">
        <v>3253.28</v>
      </c>
      <c r="K178">
        <v>3253.28</v>
      </c>
      <c r="L178" s="25">
        <f si="50" t="shared"/>
        <v>0</v>
      </c>
      <c r="M178">
        <f si="58" t="shared"/>
        <v>1</v>
      </c>
    </row>
    <row r="179" spans="1:13">
      <c r="A179" s="1">
        <v>42647</v>
      </c>
      <c r="B179">
        <v>24.44</v>
      </c>
      <c r="C179" s="25">
        <f si="47" t="shared"/>
        <v>-4.4806517311608562E-3</v>
      </c>
      <c r="D179" s="26">
        <f si="59" t="shared"/>
        <v>24.546299999999999</v>
      </c>
      <c r="E179" s="26"/>
      <c r="F179">
        <v>24.488800000000001</v>
      </c>
      <c r="G179" s="25">
        <f si="56" t="shared"/>
        <v>-4.3305915759196401E-3</v>
      </c>
      <c r="H179" s="25"/>
      <c r="I179" s="25">
        <f si="52" t="shared"/>
        <v>-1.9927477050732945E-3</v>
      </c>
      <c r="J179">
        <v>3253.28</v>
      </c>
      <c r="K179">
        <v>3253.28</v>
      </c>
      <c r="L179" s="25">
        <f si="50" t="shared"/>
        <v>0</v>
      </c>
      <c r="M179">
        <f si="58" t="shared"/>
        <v>2</v>
      </c>
    </row>
    <row r="180" spans="1:13">
      <c r="A180" s="1">
        <v>42648</v>
      </c>
      <c r="B180">
        <v>24.52</v>
      </c>
      <c r="C180" s="25">
        <f si="47" t="shared"/>
        <v>3.2733224222585289E-3</v>
      </c>
      <c r="D180" s="26">
        <f si="59" t="shared"/>
        <v>24.488800000000001</v>
      </c>
      <c r="E180" s="26"/>
      <c r="F180">
        <v>24.468299999999999</v>
      </c>
      <c r="G180" s="25">
        <f si="56" t="shared"/>
        <v>1.2740518114402466E-3</v>
      </c>
      <c r="H180" s="25"/>
      <c r="I180" s="25">
        <f si="52" t="shared"/>
        <v>2.1129379646318558E-3</v>
      </c>
      <c r="J180">
        <v>3253.28</v>
      </c>
      <c r="K180">
        <v>3253.28</v>
      </c>
      <c r="L180" s="25">
        <f si="50" t="shared"/>
        <v>0</v>
      </c>
      <c r="M180">
        <f si="58" t="shared"/>
        <v>3</v>
      </c>
    </row>
    <row r="181" spans="1:13">
      <c r="A181" s="1">
        <v>42649</v>
      </c>
      <c r="B181">
        <v>24.57</v>
      </c>
      <c r="C181" s="25">
        <f si="47" t="shared"/>
        <v>2.0391517128874881E-3</v>
      </c>
      <c r="D181" s="26">
        <f si="59" t="shared"/>
        <v>24.468299999999999</v>
      </c>
      <c r="E181" s="26"/>
      <c r="F181">
        <v>24.435600000000001</v>
      </c>
      <c r="G181" s="25">
        <f si="56" t="shared"/>
        <v>4.1563982785890463E-3</v>
      </c>
      <c r="H181" s="25"/>
      <c r="I181" s="25">
        <f si="52" t="shared"/>
        <v>5.5001718803713295E-3</v>
      </c>
      <c r="J181">
        <v>3253.28</v>
      </c>
      <c r="K181">
        <v>3253.28</v>
      </c>
      <c r="L181" s="25">
        <f si="50" t="shared"/>
        <v>0</v>
      </c>
      <c r="M181">
        <f si="58" t="shared"/>
        <v>4</v>
      </c>
    </row>
    <row r="182" spans="1:13">
      <c r="A182" s="1">
        <v>42650</v>
      </c>
      <c r="B182">
        <v>24.66</v>
      </c>
      <c r="C182" s="25">
        <f si="47" t="shared"/>
        <v>3.66300366300365E-3</v>
      </c>
      <c r="D182" s="26">
        <f si="59" t="shared"/>
        <v>24.435600000000001</v>
      </c>
      <c r="E182" s="26"/>
      <c r="F182">
        <v>24.433199999999999</v>
      </c>
      <c r="G182" s="25">
        <f si="56" t="shared"/>
        <v>9.1833226931199441E-3</v>
      </c>
      <c r="H182" s="25"/>
      <c r="I182" s="25">
        <f si="52" t="shared"/>
        <v>9.2824517459850764E-3</v>
      </c>
      <c r="J182">
        <v>3253.28</v>
      </c>
      <c r="K182">
        <v>3253.28</v>
      </c>
      <c r="L182" s="25">
        <f si="50" t="shared"/>
        <v>0</v>
      </c>
      <c r="M182">
        <f si="58" t="shared"/>
        <v>5</v>
      </c>
    </row>
    <row r="183" spans="1:13">
      <c r="A183" s="1">
        <v>42653</v>
      </c>
      <c r="B183">
        <v>24.75</v>
      </c>
      <c r="C183" s="25">
        <f si="47" t="shared"/>
        <v>3.6496350364962904E-3</v>
      </c>
      <c r="D183" s="26">
        <f si="59" t="shared"/>
        <v>24.738044215069095</v>
      </c>
      <c r="E183" s="26"/>
      <c r="F183">
        <v>24.74</v>
      </c>
      <c r="G183" s="25">
        <f si="56" t="shared"/>
        <v>4.832954790994215E-4</v>
      </c>
      <c r="H183" s="25"/>
      <c r="I183" s="25">
        <f si="52" t="shared"/>
        <v>4.0420371867422311E-4</v>
      </c>
      <c r="J183">
        <v>3253.28</v>
      </c>
      <c r="K183">
        <v>3293.87</v>
      </c>
      <c r="L183" s="25">
        <f si="50" t="shared"/>
        <v>1.2476638961294251E-2</v>
      </c>
      <c r="M183">
        <f si="58" t="shared"/>
        <v>1</v>
      </c>
    </row>
    <row r="184" spans="1:13">
      <c r="A184" s="1">
        <v>42654</v>
      </c>
      <c r="B184">
        <v>24.61</v>
      </c>
      <c r="C184" s="25">
        <f si="47" t="shared"/>
        <v>-5.656565656565693E-3</v>
      </c>
      <c r="D184" s="31">
        <f si="59" t="shared"/>
        <v>24.835313597682966</v>
      </c>
      <c r="E184" s="31"/>
      <c r="F184">
        <v>24.771799999999999</v>
      </c>
      <c r="G184" s="35">
        <f si="56" t="shared"/>
        <v>-9.0723073335375881E-3</v>
      </c>
      <c r="H184" s="35"/>
      <c r="I184" s="25">
        <f si="52" t="shared"/>
        <v>-6.531620633139279E-3</v>
      </c>
      <c r="J184">
        <v>3293.87</v>
      </c>
      <c r="K184">
        <v>3306.56</v>
      </c>
      <c r="L184" s="25">
        <f si="50" t="shared"/>
        <v>3.8526110623673393E-3</v>
      </c>
      <c r="M184">
        <f si="58" t="shared"/>
        <v>2</v>
      </c>
    </row>
    <row r="185" spans="1:13">
      <c r="A185" s="1">
        <v>42655</v>
      </c>
      <c r="B185">
        <v>24.65</v>
      </c>
      <c r="C185" s="25">
        <f si="47" t="shared"/>
        <v>1.6253555465257641E-3</v>
      </c>
      <c r="D185" s="26">
        <f si="59" t="shared"/>
        <v>24.722729276952485</v>
      </c>
      <c r="E185" s="26"/>
      <c r="F185">
        <v>24.727</v>
      </c>
      <c r="G185" s="25">
        <f si="56" t="shared"/>
        <v>-2.941798057073286E-3</v>
      </c>
      <c r="H185" s="25"/>
      <c r="I185" s="25">
        <f si="52" t="shared"/>
        <v>-3.114004933878034E-3</v>
      </c>
      <c r="J185">
        <v>3306.56</v>
      </c>
      <c r="K185">
        <v>3300.01</v>
      </c>
      <c r="L185" s="25">
        <f si="50" t="shared"/>
        <v>-1.9809106745377614E-3</v>
      </c>
      <c r="M185">
        <f si="58" t="shared"/>
        <v>3</v>
      </c>
    </row>
    <row r="186" spans="1:13">
      <c r="A186" s="1">
        <v>42656</v>
      </c>
      <c r="B186">
        <v>24.55</v>
      </c>
      <c r="C186" s="25">
        <f si="47" t="shared"/>
        <v>-4.0567951318457585E-3</v>
      </c>
      <c r="D186" s="26">
        <f si="59" t="shared"/>
        <v>24.746781540055938</v>
      </c>
      <c r="E186" s="26"/>
      <c r="F186">
        <v>24.711200000000002</v>
      </c>
      <c r="G186" s="25">
        <f si="56" t="shared"/>
        <v>-7.9518033380389097E-3</v>
      </c>
      <c r="H186" s="25"/>
      <c r="I186" s="25">
        <f si="52" t="shared"/>
        <v>-6.5233578296480799E-3</v>
      </c>
      <c r="J186">
        <v>3300.01</v>
      </c>
      <c r="K186">
        <v>3302.65</v>
      </c>
      <c r="L186" s="25">
        <f si="50" t="shared"/>
        <v>7.9999757576487696E-4</v>
      </c>
      <c r="M186">
        <f si="58" t="shared"/>
        <v>4</v>
      </c>
    </row>
    <row r="187" spans="1:13">
      <c r="A187" s="1">
        <v>42657</v>
      </c>
      <c r="B187">
        <v>24.7</v>
      </c>
      <c r="C187" s="25">
        <f si="47" t="shared"/>
        <v>6.109979633401208E-3</v>
      </c>
      <c r="D187" s="26">
        <f si="59" t="shared"/>
        <v>24.735143148683633</v>
      </c>
      <c r="E187" s="26"/>
      <c r="F187">
        <v>24.7303</v>
      </c>
      <c r="G187" s="25">
        <f si="56" t="shared"/>
        <v>-1.4207780594754915E-3</v>
      </c>
      <c r="H187" s="25"/>
      <c r="I187" s="25">
        <f si="52" t="shared"/>
        <v>-1.2252176479864429E-3</v>
      </c>
      <c r="J187">
        <v>3302.65</v>
      </c>
      <c r="K187">
        <v>3305.85</v>
      </c>
      <c r="L187" s="25">
        <f si="50" t="shared"/>
        <v>9.6891889846029144E-4</v>
      </c>
      <c r="M187">
        <f si="58" t="shared"/>
        <v>5</v>
      </c>
    </row>
    <row r="188" spans="1:13">
      <c r="A188" s="1">
        <v>42660</v>
      </c>
      <c r="B188">
        <v>24.38</v>
      </c>
      <c r="C188" s="25">
        <f si="47" t="shared"/>
        <v>-1.2955465587044523E-2</v>
      </c>
      <c r="D188" s="26">
        <f si="59" t="shared"/>
        <v>24.521062892750731</v>
      </c>
      <c r="E188" s="26"/>
      <c r="F188">
        <v>24.4773</v>
      </c>
      <c r="G188" s="25">
        <f si="56" t="shared"/>
        <v>-5.752723418544603E-3</v>
      </c>
      <c r="H188" s="25"/>
      <c r="I188" s="25">
        <f si="52" t="shared"/>
        <v>-3.9751116340446258E-3</v>
      </c>
      <c r="J188">
        <v>3305.85</v>
      </c>
      <c r="K188">
        <v>3277.88</v>
      </c>
      <c r="L188" s="25">
        <f si="50" t="shared"/>
        <v>-8.460758957605452E-3</v>
      </c>
      <c r="M188">
        <f si="58" t="shared"/>
        <v>1</v>
      </c>
    </row>
    <row r="189" spans="1:13">
      <c r="A189" s="1">
        <v>42661</v>
      </c>
      <c r="B189">
        <v>24.86</v>
      </c>
      <c r="C189" s="25">
        <f si="47" t="shared"/>
        <v>1.9688269073010689E-2</v>
      </c>
      <c r="D189" s="26">
        <f si="59" t="shared"/>
        <v>24.801759310590988</v>
      </c>
      <c r="E189" s="26"/>
      <c r="F189">
        <v>24.823399999999999</v>
      </c>
      <c r="G189" s="25">
        <f si="56" t="shared"/>
        <v>2.3482483109229513E-3</v>
      </c>
      <c r="H189" s="25"/>
      <c r="I189" s="25">
        <f si="52" t="shared"/>
        <v>1.4744152694634582E-3</v>
      </c>
      <c r="J189">
        <v>3277.88</v>
      </c>
      <c r="K189">
        <v>3321.33</v>
      </c>
      <c r="L189" s="25">
        <f si="50" t="shared"/>
        <v>1.3255518810938671E-2</v>
      </c>
      <c r="M189">
        <f si="58" t="shared"/>
        <v>2</v>
      </c>
    </row>
    <row r="190" spans="1:13">
      <c r="A190" s="1">
        <v>42662</v>
      </c>
      <c r="B190">
        <v>24.75</v>
      </c>
      <c r="C190" s="25">
        <f si="47" t="shared"/>
        <v>-4.4247787610619538E-3</v>
      </c>
      <c r="D190" s="26">
        <f si="59" t="shared"/>
        <v>24.785357677797748</v>
      </c>
      <c r="E190" s="26"/>
      <c r="F190">
        <v>24.790900000000001</v>
      </c>
      <c r="G190" s="25">
        <f si="56" t="shared"/>
        <v>-1.4265550756776824E-3</v>
      </c>
      <c r="H190" s="25"/>
      <c r="I190" s="25">
        <f si="52" t="shared"/>
        <v>-1.6497989181514239E-3</v>
      </c>
      <c r="J190">
        <v>3321.33</v>
      </c>
      <c r="K190">
        <v>3316.24</v>
      </c>
      <c r="L190" s="25">
        <f si="50" t="shared"/>
        <v>-1.5325185994767843E-3</v>
      </c>
      <c r="M190">
        <f si="58" t="shared"/>
        <v>3</v>
      </c>
    </row>
    <row r="191" spans="1:13">
      <c r="A191" s="1">
        <v>42663</v>
      </c>
      <c r="B191">
        <v>24.76</v>
      </c>
      <c r="C191" s="25">
        <f si="47" t="shared"/>
        <v>4.0404040404040664E-4</v>
      </c>
      <c r="D191" s="26">
        <f si="59" t="shared"/>
        <v>24.808542427568575</v>
      </c>
      <c r="E191" s="26"/>
      <c r="F191">
        <v>24.776299999999999</v>
      </c>
      <c r="G191" s="25">
        <f si="56" t="shared"/>
        <v>-1.9566819659114776E-3</v>
      </c>
      <c r="H191" s="25"/>
      <c r="I191" s="25">
        <f si="52" t="shared"/>
        <v>-6.5788677082523339E-4</v>
      </c>
      <c r="J191">
        <v>3316.24</v>
      </c>
      <c r="K191">
        <v>3318.6</v>
      </c>
      <c r="L191" s="25">
        <f si="50" t="shared"/>
        <v>7.1164933780432094E-4</v>
      </c>
      <c r="M191">
        <f si="58" t="shared"/>
        <v>4</v>
      </c>
    </row>
    <row r="192" spans="1:13">
      <c r="A192" s="1">
        <v>42664</v>
      </c>
      <c r="B192">
        <v>24.7</v>
      </c>
      <c r="C192" s="25">
        <f si="47" t="shared"/>
        <v>-2.4232633279483995E-3</v>
      </c>
      <c r="D192" s="26">
        <f si="59" t="shared"/>
        <v>24.844538227565838</v>
      </c>
      <c r="E192" s="26"/>
      <c r="F192">
        <v>24.7636</v>
      </c>
      <c r="G192" s="25">
        <f si="56" t="shared"/>
        <v>-5.8177063401995133E-3</v>
      </c>
      <c r="H192" s="25"/>
      <c r="I192" s="25">
        <f si="52" t="shared"/>
        <v>-2.5682857096707146E-3</v>
      </c>
      <c r="J192">
        <v>3318.6</v>
      </c>
      <c r="K192">
        <v>3327.74</v>
      </c>
      <c r="L192" s="25">
        <f si="50" t="shared"/>
        <v>2.7541734466340895E-3</v>
      </c>
      <c r="M192">
        <f ref="M192" si="60" t="shared">WEEKDAY(A192,2)</f>
        <v>5</v>
      </c>
    </row>
    <row r="193" spans="1:13">
      <c r="A193" s="1">
        <v>42667</v>
      </c>
      <c r="B193">
        <v>25.03</v>
      </c>
      <c r="C193" s="25">
        <f si="47" t="shared"/>
        <v>1.3360323886639769E-2</v>
      </c>
      <c r="D193" s="26">
        <f si="59" t="shared"/>
        <v>25.059997611592255</v>
      </c>
      <c r="E193" s="26"/>
      <c r="F193">
        <v>25.009599999999999</v>
      </c>
      <c r="G193" s="25">
        <f si="56" t="shared"/>
        <v>-1.1970317019653898E-3</v>
      </c>
      <c r="H193" s="25"/>
      <c r="I193" s="25">
        <f si="52" t="shared"/>
        <v>8.1568677627807951E-4</v>
      </c>
      <c r="J193">
        <v>3327.74</v>
      </c>
      <c r="K193">
        <v>3367.57</v>
      </c>
      <c r="L193" s="25">
        <f ref="L193:L221" si="61" t="shared">+K193/J193-1</f>
        <v>1.196908412315878E-2</v>
      </c>
      <c r="M193">
        <f ref="M193:M216" si="62" t="shared">WEEKDAY(A193,2)</f>
        <v>1</v>
      </c>
    </row>
    <row r="194" spans="1:13">
      <c r="A194" s="1">
        <v>42668</v>
      </c>
      <c r="B194">
        <v>24.9</v>
      </c>
      <c r="C194" s="25">
        <f si="47" t="shared"/>
        <v>-5.1937674790252242E-3</v>
      </c>
      <c r="D194" s="26">
        <f si="59" t="shared"/>
        <v>25.008708807834726</v>
      </c>
      <c r="E194" s="26"/>
      <c r="F194">
        <v>25.0351</v>
      </c>
      <c r="G194" s="25">
        <f si="56" t="shared"/>
        <v>-4.3468380822871966E-3</v>
      </c>
      <c r="H194" s="25"/>
      <c r="I194" s="25">
        <f si="52" t="shared"/>
        <v>-5.3964234215162499E-3</v>
      </c>
      <c r="J194">
        <v>3367.57</v>
      </c>
      <c r="K194">
        <v>3367.45</v>
      </c>
      <c r="L194" s="25">
        <f si="61" t="shared"/>
        <v>-3.563400315376164E-5</v>
      </c>
      <c r="M194">
        <f si="62" t="shared"/>
        <v>2</v>
      </c>
    </row>
    <row r="195" spans="1:13">
      <c r="A195" s="1">
        <v>42669</v>
      </c>
      <c r="B195">
        <v>24.8</v>
      </c>
      <c r="C195" s="25">
        <f si="47" t="shared"/>
        <v>-4.0160642570280514E-3</v>
      </c>
      <c r="D195" s="26">
        <f si="59" t="shared"/>
        <v>24.941054352700117</v>
      </c>
      <c r="E195" s="26"/>
      <c r="F195">
        <v>24.899899999999999</v>
      </c>
      <c r="G195" s="25">
        <f si="56" t="shared"/>
        <v>-5.6555088131166054E-3</v>
      </c>
      <c r="H195" s="25"/>
      <c r="I195" s="25">
        <f si="52" t="shared"/>
        <v>-4.0120643054790683E-3</v>
      </c>
      <c r="J195">
        <v>3367.45</v>
      </c>
      <c r="K195">
        <v>3354.8</v>
      </c>
      <c r="L195" s="25">
        <f si="61" t="shared"/>
        <v>-3.756551693417709E-3</v>
      </c>
      <c r="M195">
        <f si="62" t="shared"/>
        <v>3</v>
      </c>
    </row>
    <row r="196" spans="1:13">
      <c r="A196" s="1">
        <v>42670</v>
      </c>
      <c r="B196">
        <v>24.67</v>
      </c>
      <c r="C196" s="25">
        <f si="47" t="shared"/>
        <v>-5.2419354838709742E-3</v>
      </c>
      <c r="D196" s="26">
        <f si="59" t="shared"/>
        <v>24.832358241922019</v>
      </c>
      <c r="E196" s="26"/>
      <c r="F196">
        <v>24.796600000000002</v>
      </c>
      <c r="G196" s="25">
        <f si="56" t="shared"/>
        <v>-6.5381725062231277E-3</v>
      </c>
      <c r="H196" s="25"/>
      <c r="I196" s="25">
        <f si="52" t="shared"/>
        <v>-5.1055386625585841E-3</v>
      </c>
      <c r="J196">
        <v>3354.8</v>
      </c>
      <c r="K196">
        <v>3345.7</v>
      </c>
      <c r="L196" s="25">
        <f si="61" t="shared"/>
        <v>-2.7125312984381811E-3</v>
      </c>
      <c r="M196">
        <f si="62" t="shared"/>
        <v>4</v>
      </c>
    </row>
    <row r="197" spans="1:13">
      <c r="A197" s="1">
        <v>42671</v>
      </c>
      <c r="B197">
        <v>24.65</v>
      </c>
      <c r="C197" s="25">
        <f si="47" t="shared"/>
        <v>-8.1070125658710968E-4</v>
      </c>
      <c r="D197" s="26">
        <f si="59" t="shared"/>
        <v>24.755318037480951</v>
      </c>
      <c r="E197" s="26"/>
      <c r="F197">
        <v>24.65</v>
      </c>
      <c r="G197" s="25">
        <f si="56" t="shared"/>
        <v>-4.254360106442423E-3</v>
      </c>
      <c r="H197" s="25"/>
      <c r="I197" s="25">
        <f si="52" t="shared"/>
        <v>0</v>
      </c>
      <c r="J197">
        <v>3345.7</v>
      </c>
      <c r="K197">
        <v>3340.13</v>
      </c>
      <c r="L197" s="25">
        <f si="61" t="shared"/>
        <v>-1.6648235047971305E-3</v>
      </c>
      <c r="M197">
        <f si="62" t="shared"/>
        <v>5</v>
      </c>
    </row>
    <row r="198" spans="1:13">
      <c r="A198" s="1">
        <v>42674</v>
      </c>
      <c r="B198">
        <v>24.64</v>
      </c>
      <c r="C198" s="25">
        <f si="47" t="shared"/>
        <v>-4.0567951318448703E-4</v>
      </c>
      <c r="D198" s="26">
        <f si="59" t="shared"/>
        <v>24.621587183732366</v>
      </c>
      <c r="E198" s="26"/>
      <c r="F198">
        <v>24.779199999999999</v>
      </c>
      <c r="G198" s="25">
        <f si="56" t="shared"/>
        <v>7.4783222260332849E-4</v>
      </c>
      <c r="H198" s="25"/>
      <c r="I198" s="25">
        <f si="52" t="shared"/>
        <v>-5.6176147736810567E-3</v>
      </c>
      <c r="J198">
        <v>3340.13</v>
      </c>
      <c r="K198">
        <v>3336.28</v>
      </c>
      <c r="L198" s="25">
        <f si="61" t="shared"/>
        <v>-1.1526497471655572E-3</v>
      </c>
      <c r="M198">
        <f si="62" t="shared"/>
        <v>1</v>
      </c>
    </row>
    <row r="199" spans="1:13">
      <c r="A199" s="1">
        <f>A198+1</f>
        <v>42675</v>
      </c>
      <c r="B199">
        <v>24.82</v>
      </c>
      <c r="C199" s="25">
        <f si="47" t="shared"/>
        <v>7.3051948051947591E-3</v>
      </c>
      <c r="D199" s="26">
        <f si="59" t="shared"/>
        <v>24.770064550936969</v>
      </c>
      <c r="E199" s="26"/>
      <c r="F199" s="27">
        <v>24.77</v>
      </c>
      <c r="G199" s="25">
        <f si="56" t="shared"/>
        <v>2.0159595854238876E-3</v>
      </c>
      <c r="H199" s="25"/>
      <c r="I199" s="25">
        <f si="52" t="shared"/>
        <v>2.0185708518369871E-3</v>
      </c>
      <c r="J199">
        <v>3336.28</v>
      </c>
      <c r="K199">
        <v>3335.05</v>
      </c>
      <c r="L199" s="25">
        <f si="61" t="shared"/>
        <v>-3.6867409210261659E-4</v>
      </c>
      <c r="M199">
        <f si="62" t="shared"/>
        <v>2</v>
      </c>
    </row>
    <row r="200" spans="1:13">
      <c r="A200" s="1">
        <f ref="A200:A202" si="63" t="shared">A199+1</f>
        <v>42676</v>
      </c>
      <c r="B200">
        <v>24.64</v>
      </c>
      <c r="C200" s="25">
        <f si="47" t="shared"/>
        <v>-7.2522159548751297E-3</v>
      </c>
      <c r="D200" s="31">
        <f si="59" t="shared"/>
        <v>24.757373802491713</v>
      </c>
      <c r="E200" s="31"/>
      <c r="F200">
        <v>24.790299999999998</v>
      </c>
      <c r="G200" s="35">
        <f si="56" t="shared"/>
        <v>-4.7409633763294545E-3</v>
      </c>
      <c r="H200" s="35"/>
      <c r="I200" s="25">
        <f si="52" t="shared"/>
        <v>-6.0628552296663196E-3</v>
      </c>
      <c r="J200">
        <v>3335.05</v>
      </c>
      <c r="K200">
        <v>3333.35</v>
      </c>
      <c r="L200" s="25">
        <f si="61" t="shared"/>
        <v>-5.0973748519522744E-4</v>
      </c>
      <c r="M200">
        <f si="62" t="shared"/>
        <v>3</v>
      </c>
    </row>
    <row r="201" spans="1:13">
      <c r="A201" s="1">
        <f si="63" t="shared"/>
        <v>42677</v>
      </c>
      <c r="B201">
        <v>24.9</v>
      </c>
      <c r="C201" s="25">
        <f si="47" t="shared"/>
        <v>1.0551948051948035E-2</v>
      </c>
      <c r="D201" s="26">
        <f si="59" t="shared"/>
        <v>25.026277685811568</v>
      </c>
      <c r="E201" s="26"/>
      <c r="F201">
        <v>25.023700000000002</v>
      </c>
      <c r="G201" s="25">
        <f si="56" t="shared"/>
        <v>-5.0458037506376785E-3</v>
      </c>
      <c r="H201" s="25"/>
      <c r="I201" s="25">
        <f si="52" t="shared"/>
        <v>-4.9433137385759274E-3</v>
      </c>
      <c r="J201">
        <v>3333.35</v>
      </c>
      <c r="K201">
        <v>3365.08</v>
      </c>
      <c r="L201" s="25">
        <f si="61" t="shared"/>
        <v>9.5189524052379237E-3</v>
      </c>
      <c r="M201">
        <f si="62" t="shared"/>
        <v>4</v>
      </c>
    </row>
    <row r="202" spans="1:13">
      <c r="A202" s="1">
        <f si="63" t="shared"/>
        <v>42678</v>
      </c>
      <c r="B202">
        <v>24.74</v>
      </c>
      <c r="C202" s="25">
        <f si="47" t="shared"/>
        <v>-6.4257028112449932E-3</v>
      </c>
      <c r="D202" s="26">
        <f si="59" t="shared"/>
        <v>24.942570110963189</v>
      </c>
      <c r="E202" s="26"/>
      <c r="F202">
        <v>24.937200000000001</v>
      </c>
      <c r="G202" s="25">
        <f si="56" t="shared"/>
        <v>-8.1214610227416939E-3</v>
      </c>
      <c r="H202" s="25"/>
      <c r="I202" s="25">
        <f si="52" t="shared"/>
        <v>-7.9078645557641991E-3</v>
      </c>
      <c r="J202">
        <v>3365.08</v>
      </c>
      <c r="K202">
        <v>3354.17</v>
      </c>
      <c r="L202" s="25">
        <f si="61" t="shared"/>
        <v>-3.2421220297882414E-3</v>
      </c>
      <c r="M202">
        <f si="62" t="shared"/>
        <v>5</v>
      </c>
    </row>
    <row r="203" spans="1:13">
      <c r="A203" s="1">
        <v>42681</v>
      </c>
      <c r="B203">
        <v>24.9</v>
      </c>
      <c r="C203" s="25">
        <f si="47" t="shared"/>
        <v>6.4672594987873477E-3</v>
      </c>
      <c r="D203" s="26">
        <f ref="D203:D215" si="64" t="shared">+F202*(1+L203)</f>
        <v>24.955191939585649</v>
      </c>
      <c r="E203" s="26"/>
      <c r="F203">
        <v>24.873000000000001</v>
      </c>
      <c r="G203" s="25">
        <f si="56" t="shared"/>
        <v>-2.2116415581681093E-3</v>
      </c>
      <c r="H203" s="25"/>
      <c r="I203" s="25">
        <f si="52" t="shared"/>
        <v>1.0855144132191352E-3</v>
      </c>
      <c r="J203">
        <v>3354.17</v>
      </c>
      <c r="K203">
        <v>3356.59</v>
      </c>
      <c r="L203" s="25">
        <f si="61" t="shared"/>
        <v>7.2148996622112271E-4</v>
      </c>
      <c r="M203">
        <f si="62" t="shared"/>
        <v>1</v>
      </c>
    </row>
    <row r="204" spans="1:13">
      <c r="A204" s="1">
        <v>42682</v>
      </c>
      <c r="B204">
        <v>24.98</v>
      </c>
      <c r="C204" s="25">
        <f si="47" t="shared"/>
        <v>3.2128514056226631E-3</v>
      </c>
      <c r="D204" s="26">
        <f si="64" t="shared"/>
        <v>24.98067019206993</v>
      </c>
      <c r="E204" s="26"/>
      <c r="F204">
        <v>24.967300000000002</v>
      </c>
      <c r="G204" s="25">
        <f ref="G204:G215" si="65" t="shared">+B204/D204-1</f>
        <v>-2.682842633028315E-5</v>
      </c>
      <c r="H204" s="25"/>
      <c r="I204" s="25">
        <f si="52" t="shared"/>
        <v>5.0866533425719673E-4</v>
      </c>
      <c r="J204">
        <v>3356.59</v>
      </c>
      <c r="K204">
        <v>3371.12</v>
      </c>
      <c r="L204" s="25">
        <f si="61" t="shared"/>
        <v>4.3287979765178619E-3</v>
      </c>
      <c r="M204">
        <f si="62" t="shared"/>
        <v>2</v>
      </c>
    </row>
    <row r="205" spans="1:13">
      <c r="A205" s="1">
        <v>42683</v>
      </c>
      <c r="B205">
        <v>24.9</v>
      </c>
      <c r="C205" s="25">
        <f si="47" t="shared"/>
        <v>-3.2025620496397567E-3</v>
      </c>
      <c r="D205" s="26">
        <f si="64" t="shared"/>
        <v>24.833469370713594</v>
      </c>
      <c r="E205" s="26"/>
      <c r="F205">
        <v>24.696999999999999</v>
      </c>
      <c r="G205" s="25">
        <f si="65" t="shared"/>
        <v>2.6790710670843154E-3</v>
      </c>
      <c r="H205" s="25"/>
      <c r="I205" s="25">
        <f si="52" t="shared"/>
        <v>8.2196218164150014E-3</v>
      </c>
      <c r="J205">
        <v>3371.12</v>
      </c>
      <c r="K205">
        <v>3353.05</v>
      </c>
      <c r="L205" s="25">
        <f si="61" t="shared"/>
        <v>-5.3602363606159997E-3</v>
      </c>
      <c r="M205">
        <f si="62" t="shared"/>
        <v>3</v>
      </c>
    </row>
    <row r="206" spans="1:13">
      <c r="A206" s="1">
        <v>42684</v>
      </c>
      <c r="B206">
        <v>24.79</v>
      </c>
      <c r="C206" s="25">
        <f si="47" t="shared"/>
        <v>-4.417670682730912E-3</v>
      </c>
      <c r="D206" s="26">
        <f si="64" t="shared"/>
        <v>24.973649414711979</v>
      </c>
      <c r="E206" s="26"/>
      <c r="F206">
        <v>24.990600000000001</v>
      </c>
      <c r="G206" s="25">
        <f si="65" t="shared"/>
        <v>-7.3537275895204646E-3</v>
      </c>
      <c r="H206" s="25"/>
      <c r="I206" s="25">
        <f si="52" t="shared"/>
        <v>-8.0270181588277811E-3</v>
      </c>
      <c r="J206">
        <v>3353.05</v>
      </c>
      <c r="K206">
        <v>3390.61</v>
      </c>
      <c r="L206" s="25">
        <f si="61" t="shared"/>
        <v>1.1201741697857148E-2</v>
      </c>
      <c r="M206">
        <f si="62" t="shared"/>
        <v>4</v>
      </c>
    </row>
    <row r="207" spans="1:13">
      <c r="A207" s="1">
        <v>42685</v>
      </c>
      <c r="B207">
        <v>25.11</v>
      </c>
      <c r="C207" s="25">
        <f si="47" t="shared"/>
        <v>1.2908430818878491E-2</v>
      </c>
      <c r="D207" s="26">
        <f si="64" t="shared"/>
        <v>25.186729860408597</v>
      </c>
      <c r="E207" s="26"/>
      <c r="F207">
        <v>25.2121</v>
      </c>
      <c r="G207" s="25">
        <f si="65" t="shared"/>
        <v>-3.0464399639752449E-3</v>
      </c>
      <c r="H207" s="25"/>
      <c r="I207" s="25">
        <f si="52" t="shared"/>
        <v>-4.0496428302283505E-3</v>
      </c>
      <c r="J207">
        <v>3390.61</v>
      </c>
      <c r="K207">
        <v>3417.22</v>
      </c>
      <c r="L207" s="25">
        <f si="61" t="shared"/>
        <v>7.8481453189838124E-3</v>
      </c>
      <c r="M207">
        <f si="62" t="shared"/>
        <v>5</v>
      </c>
    </row>
    <row r="208" spans="1:13">
      <c r="A208" s="1">
        <v>42688</v>
      </c>
      <c r="B208">
        <v>25.03</v>
      </c>
      <c r="C208" s="25">
        <f si="47" t="shared"/>
        <v>-3.1859816806052432E-3</v>
      </c>
      <c r="D208" s="26">
        <f>+F207*(1+L208)</f>
        <v>25.308234771246802</v>
      </c>
      <c r="E208" s="26"/>
      <c r="F208">
        <v>25.180199999999999</v>
      </c>
      <c r="G208" s="25">
        <f si="65" t="shared"/>
        <v>-1.0993843456948982E-2</v>
      </c>
      <c r="H208" s="25"/>
      <c r="I208" s="25">
        <f si="52" t="shared"/>
        <v>-5.9650042493704092E-3</v>
      </c>
      <c r="J208">
        <v>3417.22</v>
      </c>
      <c r="K208">
        <v>3430.25</v>
      </c>
      <c r="L208" s="25">
        <f si="61" t="shared"/>
        <v>3.8130410099437295E-3</v>
      </c>
      <c r="M208">
        <f si="62" t="shared"/>
        <v>1</v>
      </c>
    </row>
    <row r="209" spans="1:14">
      <c r="A209" s="1">
        <v>42689</v>
      </c>
      <c r="B209">
        <v>25.07</v>
      </c>
      <c r="C209" s="25">
        <f si="47" t="shared"/>
        <v>1.5980823012384793E-3</v>
      </c>
      <c r="D209" s="26">
        <f si="64" t="shared"/>
        <v>25.177410560163253</v>
      </c>
      <c r="E209" s="26"/>
      <c r="F209">
        <v>25.116700000000002</v>
      </c>
      <c r="G209" s="25">
        <f si="65" t="shared"/>
        <v>-4.2661480181445111E-3</v>
      </c>
      <c r="H209" s="25"/>
      <c r="I209" s="25">
        <f si="52" t="shared"/>
        <v>-1.8593206910143545E-3</v>
      </c>
      <c r="J209">
        <v>3430.25</v>
      </c>
      <c r="K209">
        <v>3429.87</v>
      </c>
      <c r="L209" s="25">
        <f si="61" t="shared"/>
        <v>-1.1077909773338224E-4</v>
      </c>
      <c r="M209">
        <f si="62" t="shared"/>
        <v>2</v>
      </c>
    </row>
    <row r="210" spans="1:14">
      <c r="A210" s="1">
        <v>42690</v>
      </c>
      <c r="B210">
        <v>24.92</v>
      </c>
      <c r="C210" s="25">
        <f si="47" t="shared"/>
        <v>-5.9832469086557039E-3</v>
      </c>
      <c r="D210" s="26">
        <f si="64" t="shared"/>
        <v>25.114649579430129</v>
      </c>
      <c r="E210" s="26"/>
      <c r="F210">
        <v>25.060400000000001</v>
      </c>
      <c r="G210" s="25">
        <f si="65" t="shared"/>
        <v>-7.7504397907089961E-3</v>
      </c>
      <c r="H210" s="25"/>
      <c r="I210" s="25">
        <f si="52" t="shared"/>
        <v>-5.602464445898736E-3</v>
      </c>
      <c r="J210">
        <v>3429.87</v>
      </c>
      <c r="K210">
        <v>3429.59</v>
      </c>
      <c r="L210" s="25">
        <f si="61" t="shared"/>
        <v>-8.1635747127384306E-5</v>
      </c>
      <c r="M210">
        <f si="62" t="shared"/>
        <v>3</v>
      </c>
    </row>
    <row r="211" spans="1:14">
      <c r="A211" s="1">
        <v>42691</v>
      </c>
      <c r="B211">
        <v>25.08</v>
      </c>
      <c r="C211" s="25">
        <f si="47" t="shared"/>
        <v>6.4205457463883953E-3</v>
      </c>
      <c r="D211" s="26">
        <f si="64" t="shared"/>
        <v>25.111184431958339</v>
      </c>
      <c r="E211" s="26"/>
      <c r="G211" s="25">
        <f si="65" t="shared"/>
        <v>-1.241854283808852E-3</v>
      </c>
      <c r="H211" s="25"/>
      <c r="J211">
        <v>3429.59</v>
      </c>
      <c r="K211">
        <v>3436.54</v>
      </c>
      <c r="L211" s="25">
        <f si="61" t="shared"/>
        <v>2.0264812995138826E-3</v>
      </c>
      <c r="M211">
        <f si="62" t="shared"/>
        <v>4</v>
      </c>
    </row>
    <row r="212" spans="1:14">
      <c r="A212" s="1">
        <v>42692</v>
      </c>
      <c r="B212">
        <v>24.83</v>
      </c>
      <c r="C212" s="25">
        <f si="47" t="shared"/>
        <v>-9.9681020733651815E-3</v>
      </c>
      <c r="D212" s="26"/>
      <c r="E212" s="26"/>
      <c r="F212">
        <v>24.906300000000002</v>
      </c>
      <c r="G212" s="25"/>
      <c r="H212" s="25"/>
      <c r="I212" s="25">
        <f si="52" t="shared"/>
        <v>-3.0634819302748362E-3</v>
      </c>
      <c r="J212">
        <v>3436.54</v>
      </c>
      <c r="K212">
        <v>3417.46</v>
      </c>
      <c r="L212" s="25">
        <f si="61" t="shared"/>
        <v>-5.5520960035384537E-3</v>
      </c>
      <c r="M212">
        <f si="62" t="shared"/>
        <v>5</v>
      </c>
    </row>
    <row r="213" spans="1:14">
      <c r="A213" s="1">
        <v>42695</v>
      </c>
      <c r="B213">
        <v>25.14</v>
      </c>
      <c r="C213" s="25">
        <f si="47" t="shared"/>
        <v>1.2484897301651365E-2</v>
      </c>
      <c r="D213" s="26">
        <f si="64" t="shared"/>
        <v>25.07866017246727</v>
      </c>
      <c r="E213" s="26"/>
      <c r="F213">
        <v>25.090599999999998</v>
      </c>
      <c r="G213" s="25">
        <f si="65" t="shared"/>
        <v>2.445897313129608E-3</v>
      </c>
      <c r="H213" s="25"/>
      <c r="I213" s="25">
        <f si="52" t="shared"/>
        <v>1.9688648338422876E-3</v>
      </c>
      <c r="J213">
        <v>3417.46</v>
      </c>
      <c r="K213">
        <v>3441.11</v>
      </c>
      <c r="L213" s="25">
        <f si="61" t="shared"/>
        <v>6.9203443493119909E-3</v>
      </c>
      <c r="M213">
        <f si="62" t="shared"/>
        <v>1</v>
      </c>
    </row>
    <row r="214" spans="1:14">
      <c r="A214" s="1">
        <v>42696</v>
      </c>
      <c r="B214">
        <v>25.41</v>
      </c>
      <c r="C214" s="25">
        <f si="47" t="shared"/>
        <v>1.0739856801909253E-2</v>
      </c>
      <c r="D214" s="26">
        <f si="64" t="shared"/>
        <v>25.289291367029822</v>
      </c>
      <c r="E214" s="26"/>
      <c r="F214">
        <v>25.256399999999999</v>
      </c>
      <c r="G214" s="25">
        <f si="65" t="shared"/>
        <v>4.7731125090972881E-3</v>
      </c>
      <c r="H214" s="25"/>
      <c r="I214" s="25">
        <f si="52" t="shared"/>
        <v>6.0816268351784331E-3</v>
      </c>
      <c r="J214">
        <v>3441.11</v>
      </c>
      <c r="K214">
        <v>3468.36</v>
      </c>
      <c r="L214" s="25">
        <f si="61" t="shared"/>
        <v>7.9189563832600118E-3</v>
      </c>
      <c r="M214">
        <f si="62" t="shared"/>
        <v>2</v>
      </c>
    </row>
    <row r="215" spans="1:14">
      <c r="A215" s="1">
        <v>42697</v>
      </c>
      <c r="B215">
        <v>25.25</v>
      </c>
      <c r="C215" s="25">
        <f si="47" t="shared"/>
        <v>-6.2967335694608106E-3</v>
      </c>
      <c r="D215" s="26">
        <f si="64" t="shared"/>
        <v>25.302785977234194</v>
      </c>
      <c r="E215" s="26"/>
      <c r="F215">
        <v>25.157499999999999</v>
      </c>
      <c r="G215" s="25">
        <f si="65" t="shared"/>
        <v>-2.0861725377468998E-3</v>
      </c>
      <c r="H215" s="25"/>
      <c r="I215" s="25">
        <f si="52" t="shared"/>
        <v>3.6768359336183387E-3</v>
      </c>
      <c r="J215">
        <v>3468.36</v>
      </c>
      <c r="K215">
        <v>3474.73</v>
      </c>
      <c r="L215" s="25">
        <f si="61" t="shared"/>
        <v>1.8366028901266596E-3</v>
      </c>
      <c r="M215">
        <f si="62" t="shared"/>
        <v>3</v>
      </c>
    </row>
    <row r="216" spans="1:14">
      <c r="A216" s="1">
        <v>42698</v>
      </c>
      <c r="B216">
        <v>25.25</v>
      </c>
      <c r="C216" s="25">
        <f si="47" t="shared"/>
        <v>0</v>
      </c>
      <c r="D216" s="26">
        <f>+F215*(1+L216)</f>
        <v>25.258934233739023</v>
      </c>
      <c r="E216" s="26"/>
      <c r="F216">
        <v>25.157499999999999</v>
      </c>
      <c r="G216" s="25">
        <f ref="G216:G220" si="66" t="shared">+B216/D216-1</f>
        <v>-3.537058870476395E-4</v>
      </c>
      <c r="H216" s="25"/>
      <c r="I216" s="25">
        <f ref="I216:I217" si="67" t="shared">+B216/F216-1</f>
        <v>3.6768359336183387E-3</v>
      </c>
      <c r="J216">
        <v>3474.73</v>
      </c>
      <c r="K216">
        <v>3488.74</v>
      </c>
      <c r="L216" s="25">
        <f si="61" t="shared"/>
        <v>4.0319679514666529E-3</v>
      </c>
      <c r="M216">
        <f si="62" t="shared"/>
        <v>4</v>
      </c>
    </row>
    <row r="217" spans="1:14">
      <c r="A217" s="1">
        <v>42699</v>
      </c>
      <c r="B217">
        <v>25.7</v>
      </c>
      <c r="C217" s="25">
        <f si="47" t="shared"/>
        <v>1.7821782178217838E-2</v>
      </c>
      <c r="D217" s="26">
        <f>+F216*(1+L217+L216)</f>
        <v>25.493726221677363</v>
      </c>
      <c r="E217" s="26"/>
      <c r="F217">
        <v>25.520499999999998</v>
      </c>
      <c r="G217" s="25">
        <f si="66" t="shared"/>
        <v>8.0911584492988631E-3</v>
      </c>
      <c r="H217" s="25"/>
      <c r="I217" s="25">
        <f si="67" t="shared"/>
        <v>7.0335612546776893E-3</v>
      </c>
      <c r="J217">
        <v>3488.74</v>
      </c>
      <c r="K217">
        <v>3521.3</v>
      </c>
      <c r="L217" s="25">
        <f si="61" t="shared"/>
        <v>9.3328823586740217E-3</v>
      </c>
      <c r="M217">
        <f ref="M217:M221" si="68" t="shared">WEEKDAY(A217,2)</f>
        <v>5</v>
      </c>
      <c r="N217" s="50" t="s">
        <v>111</v>
      </c>
    </row>
    <row r="218" spans="1:14">
      <c r="A218" s="1">
        <v>42702</v>
      </c>
      <c r="B218">
        <v>25.73</v>
      </c>
      <c r="C218" s="25">
        <f si="47" t="shared"/>
        <v>1.1673151750972721E-3</v>
      </c>
      <c r="D218" s="26">
        <f ref="D218:D237" si="69" t="shared">+F217*(1+L218)</f>
        <v>25.620370073552376</v>
      </c>
      <c r="E218" s="26"/>
      <c r="F218">
        <v>25.688300000000002</v>
      </c>
      <c r="G218" s="25">
        <f si="66" t="shared"/>
        <v>4.2790141646233959E-3</v>
      </c>
      <c r="H218" s="25"/>
      <c r="I218" s="25">
        <f ref="I218:I244" si="70" t="shared">+B218/F218-1</f>
        <v>1.6233071086837469E-3</v>
      </c>
      <c r="J218">
        <v>3521.3</v>
      </c>
      <c r="K218">
        <v>3535.08</v>
      </c>
      <c r="L218" s="25">
        <f si="61" t="shared"/>
        <v>3.9133274642886295E-3</v>
      </c>
      <c r="M218">
        <f si="68" t="shared"/>
        <v>1</v>
      </c>
    </row>
    <row r="219" spans="1:14">
      <c r="A219" s="1">
        <v>42703</v>
      </c>
      <c r="B219">
        <v>26.13</v>
      </c>
      <c r="C219" s="25">
        <f si="47" t="shared"/>
        <v>1.5546055188495833E-2</v>
      </c>
      <c r="D219" s="26">
        <f si="69" t="shared"/>
        <v>25.898743092659856</v>
      </c>
      <c r="E219" s="26"/>
      <c r="F219">
        <v>25.9573</v>
      </c>
      <c r="G219" s="25">
        <f si="66" t="shared"/>
        <v>8.9292714520066152E-3</v>
      </c>
      <c r="H219" s="25"/>
      <c r="I219" s="25">
        <f si="70" t="shared"/>
        <v>6.6532343502598845E-3</v>
      </c>
      <c r="J219">
        <v>3535.08</v>
      </c>
      <c r="K219">
        <v>3564.04</v>
      </c>
      <c r="L219" s="25">
        <f si="61" t="shared"/>
        <v>8.1921766975570076E-3</v>
      </c>
      <c r="M219">
        <f si="68" t="shared"/>
        <v>2</v>
      </c>
    </row>
    <row r="220" spans="1:14">
      <c r="A220" s="1">
        <v>42704</v>
      </c>
      <c r="B220">
        <v>25.88</v>
      </c>
      <c r="C220" s="25">
        <f si="47" t="shared"/>
        <v>-9.567546880979716E-3</v>
      </c>
      <c r="D220" s="26">
        <f si="69" t="shared"/>
        <v>25.767647781730844</v>
      </c>
      <c r="E220" s="26"/>
      <c r="F220">
        <v>25.757999999999999</v>
      </c>
      <c r="G220" s="25">
        <f si="66" t="shared"/>
        <v>4.3602046729624977E-3</v>
      </c>
      <c r="H220" s="25"/>
      <c r="I220" s="25">
        <f si="70" t="shared"/>
        <v>4.7363925770633752E-3</v>
      </c>
      <c r="J220">
        <v>3564.04</v>
      </c>
      <c r="K220">
        <v>3538</v>
      </c>
      <c r="L220" s="25">
        <f si="61" t="shared"/>
        <v>-7.3063153051031726E-3</v>
      </c>
      <c r="M220">
        <f si="68" t="shared"/>
        <v>3</v>
      </c>
    </row>
    <row r="221" spans="1:14">
      <c r="A221" s="1">
        <v>42705</v>
      </c>
      <c r="B221">
        <v>26.18</v>
      </c>
      <c r="C221" s="25">
        <f si="47" t="shared"/>
        <v>1.1591962905718622E-2</v>
      </c>
      <c r="D221" s="26">
        <f si="69" t="shared"/>
        <v>25.954861594120974</v>
      </c>
      <c r="E221" s="26"/>
      <c r="F221">
        <v>26.0991</v>
      </c>
      <c r="G221" s="25">
        <f ref="G221:G226" si="71" t="shared">+B221/D221-1</f>
        <v>8.6742287206040825E-3</v>
      </c>
      <c r="H221" s="25"/>
      <c r="I221" s="25">
        <f si="70" t="shared"/>
        <v>3.0997237452632387E-3</v>
      </c>
      <c r="J221">
        <v>3538</v>
      </c>
      <c r="K221">
        <v>3565.04</v>
      </c>
      <c r="L221" s="25">
        <f si="61" t="shared"/>
        <v>7.6427360090447483E-3</v>
      </c>
      <c r="M221">
        <f si="68" t="shared"/>
        <v>4</v>
      </c>
    </row>
    <row r="222" spans="1:14">
      <c r="A222" s="1">
        <v>42706</v>
      </c>
      <c r="B222">
        <v>25.93</v>
      </c>
      <c r="C222" s="25">
        <f si="47" t="shared"/>
        <v>-9.5492742551566145E-3</v>
      </c>
      <c r="D222" s="26">
        <f si="69" t="shared"/>
        <v>25.834890757186454</v>
      </c>
      <c r="E222" s="26"/>
      <c r="F222">
        <v>25.855799999999999</v>
      </c>
      <c r="G222" s="25">
        <f si="71" t="shared"/>
        <v>3.68142616539191E-3</v>
      </c>
      <c r="H222" s="25"/>
      <c r="I222" s="25">
        <f si="70" t="shared"/>
        <v>2.8697622970474956E-3</v>
      </c>
      <c r="J222">
        <v>3565.04</v>
      </c>
      <c r="K222">
        <v>3528.95</v>
      </c>
      <c r="L222" s="25">
        <f ref="L222:L258" si="72" t="shared">+K222/J222-1</f>
        <v>-1.0123308574377932E-2</v>
      </c>
      <c r="M222">
        <f ref="M222:M246" si="73" t="shared">WEEKDAY(A222,2)</f>
        <v>5</v>
      </c>
    </row>
    <row r="223" spans="1:14">
      <c r="A223" s="1">
        <v>42709</v>
      </c>
      <c r="B223">
        <v>25.55</v>
      </c>
      <c r="C223" s="25">
        <f si="47" t="shared"/>
        <v>-1.4654839953721521E-2</v>
      </c>
      <c r="D223" s="26">
        <f si="69" t="shared"/>
        <v>25.419564198415959</v>
      </c>
      <c r="E223" s="26"/>
      <c r="F223">
        <v>25.4649</v>
      </c>
      <c r="G223" s="25">
        <f si="71" t="shared"/>
        <v>5.1313154138248329E-3</v>
      </c>
      <c r="H223" s="25"/>
      <c r="I223" s="25">
        <f si="70" t="shared"/>
        <v>3.3418548668953107E-3</v>
      </c>
      <c r="J223">
        <v>3528.95</v>
      </c>
      <c r="K223">
        <v>3469.41</v>
      </c>
      <c r="L223" s="25">
        <f si="72" t="shared"/>
        <v>-1.6871874070190862E-2</v>
      </c>
      <c r="M223">
        <f si="73" t="shared"/>
        <v>1</v>
      </c>
    </row>
    <row r="224" spans="1:14">
      <c r="A224" s="1">
        <v>42710</v>
      </c>
      <c r="B224">
        <v>25.35</v>
      </c>
      <c r="C224" s="25">
        <f si="47" t="shared"/>
        <v>-7.8277886497064575E-3</v>
      </c>
      <c r="D224" s="26">
        <f si="69" t="shared"/>
        <v>25.389593283872475</v>
      </c>
      <c r="E224" s="26"/>
      <c r="F224">
        <v>25.282499999999999</v>
      </c>
      <c r="G224" s="25">
        <f si="71" t="shared"/>
        <v>-1.5594296225935889E-3</v>
      </c>
      <c r="H224" s="25"/>
      <c r="I224" s="25">
        <f si="70" t="shared"/>
        <v>2.6698309107091589E-3</v>
      </c>
      <c r="J224">
        <v>3469.41</v>
      </c>
      <c r="K224">
        <v>3459.15</v>
      </c>
      <c r="L224" s="25">
        <f si="72" t="shared"/>
        <v>-2.9572751562945143E-3</v>
      </c>
      <c r="M224">
        <f si="73" t="shared"/>
        <v>2</v>
      </c>
    </row>
    <row r="225" spans="1:14">
      <c r="A225" s="1">
        <v>42711</v>
      </c>
      <c r="B225">
        <v>25.58</v>
      </c>
      <c r="C225" s="25">
        <f si="47" t="shared"/>
        <v>9.0729783037473144E-3</v>
      </c>
      <c r="D225" s="26">
        <f si="69" t="shared"/>
        <v>25.403827349204285</v>
      </c>
      <c r="E225" s="26"/>
      <c r="F225">
        <v>25.3673</v>
      </c>
      <c r="G225" s="25">
        <f si="71" t="shared"/>
        <v>6.9348861639635384E-3</v>
      </c>
      <c r="H225" s="25"/>
      <c r="I225" s="25">
        <f si="70" t="shared"/>
        <v>8.3848103661010587E-3</v>
      </c>
      <c r="J225">
        <v>3459.15</v>
      </c>
      <c r="K225">
        <v>3475.75</v>
      </c>
      <c r="L225" s="25">
        <f si="72" t="shared"/>
        <v>4.7988667736293955E-3</v>
      </c>
      <c r="M225">
        <f si="73" t="shared"/>
        <v>3</v>
      </c>
    </row>
    <row r="226" spans="1:14">
      <c r="A226" s="1">
        <v>42712</v>
      </c>
      <c r="B226">
        <v>25.28</v>
      </c>
      <c r="C226" s="25">
        <f si="47" t="shared"/>
        <v>-1.1727912431587106E-2</v>
      </c>
      <c r="D226" s="26">
        <f si="69" t="shared"/>
        <v>25.326356159677765</v>
      </c>
      <c r="E226" s="26"/>
      <c r="F226">
        <v>25.2667</v>
      </c>
      <c r="G226" s="25">
        <f si="71" t="shared"/>
        <v>-1.8303525144121036E-3</v>
      </c>
      <c r="H226" s="25"/>
      <c r="I226" s="25">
        <f si="70" t="shared"/>
        <v>5.2638452983577722E-4</v>
      </c>
      <c r="J226">
        <v>3475.75</v>
      </c>
      <c r="K226">
        <v>3470.14</v>
      </c>
      <c r="L226" s="25">
        <f si="72" t="shared"/>
        <v>-1.6140401352227052E-3</v>
      </c>
      <c r="M226">
        <f si="73" t="shared"/>
        <v>4</v>
      </c>
    </row>
    <row r="227" spans="1:14">
      <c r="A227" s="1">
        <v>42713</v>
      </c>
      <c r="B227">
        <v>25.44</v>
      </c>
      <c r="C227" s="25">
        <f si="47" t="shared"/>
        <v>6.3291139240506666E-3</v>
      </c>
      <c r="D227" s="26">
        <f si="69" t="shared"/>
        <v>25.438244505985349</v>
      </c>
      <c r="E227" s="26"/>
      <c r="F227">
        <v>25.387699999999999</v>
      </c>
      <c r="G227" s="25">
        <f ref="G227:G233" si="74" t="shared">+B227/D227-1</f>
        <v>6.9010029927207839E-5</v>
      </c>
      <c r="H227" s="25"/>
      <c r="I227" s="25">
        <f si="70" t="shared"/>
        <v>2.060052702686832E-3</v>
      </c>
      <c r="J227">
        <v>3470.14</v>
      </c>
      <c r="K227">
        <v>3493.7</v>
      </c>
      <c r="L227" s="25">
        <f si="72" t="shared"/>
        <v>6.789351438270419E-3</v>
      </c>
      <c r="M227">
        <f si="73" t="shared"/>
        <v>5</v>
      </c>
    </row>
    <row r="228" spans="1:14">
      <c r="A228" s="1">
        <v>42716</v>
      </c>
      <c r="B228">
        <v>24.6</v>
      </c>
      <c r="C228" s="25">
        <f si="47" t="shared"/>
        <v>-3.301886792452835E-2</v>
      </c>
      <c r="D228" s="26">
        <f si="69" t="shared"/>
        <v>24.773517785156137</v>
      </c>
      <c r="E228" s="26"/>
      <c r="F228">
        <v>24.7591</v>
      </c>
      <c r="G228" s="25">
        <f si="74" t="shared"/>
        <v>-7.0041641506441987E-3</v>
      </c>
      <c r="H228" s="25"/>
      <c r="I228" s="25">
        <f si="70" t="shared"/>
        <v>-6.4259201667264954E-3</v>
      </c>
      <c r="J228">
        <v>3493.7</v>
      </c>
      <c r="K228">
        <v>3409.18</v>
      </c>
      <c r="L228" s="25">
        <f si="72" t="shared"/>
        <v>-2.4192117239602684E-2</v>
      </c>
      <c r="M228">
        <f si="73" t="shared"/>
        <v>1</v>
      </c>
      <c r="N228" s="50" t="s">
        <v>130</v>
      </c>
    </row>
    <row r="229" spans="1:14">
      <c r="A229" s="1">
        <v>42717</v>
      </c>
      <c r="B229">
        <v>24.63</v>
      </c>
      <c r="C229" s="25">
        <f si="47" t="shared"/>
        <v>1.2195121951219523E-3</v>
      </c>
      <c r="D229" s="26">
        <f si="69" t="shared"/>
        <v>24.729033334702187</v>
      </c>
      <c r="E229" s="26"/>
      <c r="F229">
        <v>24.747399999999999</v>
      </c>
      <c r="G229" s="25">
        <f si="74" t="shared"/>
        <v>-4.0047394235671607E-3</v>
      </c>
      <c r="H229" s="25"/>
      <c r="I229" s="25">
        <f si="70" t="shared"/>
        <v>-4.7439326959599626E-3</v>
      </c>
      <c r="J229">
        <v>3409.18</v>
      </c>
      <c r="K229">
        <v>3405.04</v>
      </c>
      <c r="L229" s="25">
        <f si="72" t="shared"/>
        <v>-1.214368264509269E-3</v>
      </c>
      <c r="M229">
        <f si="73" t="shared"/>
        <v>2</v>
      </c>
    </row>
    <row r="230" spans="1:14">
      <c r="A230" s="1">
        <v>42718</v>
      </c>
      <c r="B230">
        <v>24.26</v>
      </c>
      <c r="C230" s="25">
        <f si="47" t="shared"/>
        <v>-1.5022330491270663E-2</v>
      </c>
      <c r="D230" s="26">
        <f si="69" t="shared"/>
        <v>24.557781180250448</v>
      </c>
      <c r="E230" s="26"/>
      <c r="F230">
        <v>24.5184</v>
      </c>
      <c r="G230" s="25">
        <f si="74" t="shared"/>
        <v>-1.2125736362938344E-2</v>
      </c>
      <c r="H230" s="25"/>
      <c r="I230" s="25">
        <f si="70" t="shared"/>
        <v>-1.0539023753589061E-2</v>
      </c>
      <c r="J230">
        <v>3405.04</v>
      </c>
      <c r="K230">
        <v>3378.95</v>
      </c>
      <c r="L230" s="25">
        <f si="72" t="shared"/>
        <v>-7.6621713694994265E-3</v>
      </c>
      <c r="M230">
        <f si="73" t="shared"/>
        <v>3</v>
      </c>
    </row>
    <row r="231" spans="1:14">
      <c r="A231" s="1">
        <v>42719</v>
      </c>
      <c r="B231">
        <v>24.05</v>
      </c>
      <c r="C231" s="25">
        <f si="47" t="shared"/>
        <v>-8.6562242374278453E-3</v>
      </c>
      <c r="D231" s="26">
        <f si="69" t="shared"/>
        <v>24.238890457686558</v>
      </c>
      <c r="E231" s="26"/>
      <c r="F231">
        <v>24.233499999999999</v>
      </c>
      <c r="G231" s="25">
        <f si="74" t="shared"/>
        <v>-7.7928673350911026E-3</v>
      </c>
      <c r="H231" s="25"/>
      <c r="I231" s="25">
        <f si="70" t="shared"/>
        <v>-7.572162502321067E-3</v>
      </c>
      <c r="J231">
        <v>3378.95</v>
      </c>
      <c r="K231">
        <v>3340.43</v>
      </c>
      <c r="L231" s="25">
        <f si="72" t="shared"/>
        <v>-1.1399991121502251E-2</v>
      </c>
      <c r="M231">
        <f si="73" t="shared"/>
        <v>4</v>
      </c>
    </row>
    <row r="232" spans="1:14">
      <c r="A232" s="1">
        <v>42720</v>
      </c>
      <c r="B232">
        <v>23.95</v>
      </c>
      <c r="C232" s="25">
        <f si="47" t="shared"/>
        <v>-4.1580041580042693E-3</v>
      </c>
      <c r="D232" s="26">
        <f si="69" t="shared"/>
        <v>24.274125787697994</v>
      </c>
      <c r="E232" s="26"/>
      <c r="F232">
        <v>24.164899999999999</v>
      </c>
      <c r="G232" s="25">
        <f si="74" t="shared"/>
        <v>-1.3352727531067643E-2</v>
      </c>
      <c r="H232" s="25"/>
      <c r="I232" s="25">
        <f si="70" t="shared"/>
        <v>-8.8930639067408279E-3</v>
      </c>
      <c r="J232">
        <v>3340.43</v>
      </c>
      <c r="K232">
        <v>3346.03</v>
      </c>
      <c r="L232" s="25">
        <f si="72" t="shared"/>
        <v>1.6764308786594295E-3</v>
      </c>
      <c r="M232">
        <f si="73" t="shared"/>
        <v>5</v>
      </c>
    </row>
    <row r="233" spans="1:14">
      <c r="A233" s="1">
        <v>42723</v>
      </c>
      <c r="B233">
        <v>23.95</v>
      </c>
      <c r="C233" s="25">
        <f si="47" t="shared"/>
        <v>0</v>
      </c>
      <c r="D233" s="26">
        <f si="69" t="shared"/>
        <v>24.041765555598722</v>
      </c>
      <c r="E233" s="26"/>
      <c r="F233">
        <v>24.159500000000001</v>
      </c>
      <c r="G233" s="25">
        <f si="74" t="shared"/>
        <v>-3.8169224879307517E-3</v>
      </c>
      <c r="H233" s="25"/>
      <c r="I233" s="25">
        <f si="70" t="shared"/>
        <v>-8.67153707651247E-3</v>
      </c>
      <c r="J233">
        <v>3346.03</v>
      </c>
      <c r="K233">
        <v>3328.98</v>
      </c>
      <c r="L233" s="25">
        <f si="72" t="shared"/>
        <v>-5.0955908942836858E-3</v>
      </c>
      <c r="M233">
        <f si="73" t="shared"/>
        <v>1</v>
      </c>
    </row>
    <row r="234" spans="1:14">
      <c r="A234" s="1">
        <v>42724</v>
      </c>
      <c r="B234">
        <v>23.81</v>
      </c>
      <c r="C234" s="25">
        <f si="47" t="shared"/>
        <v>-5.8455114822547616E-3</v>
      </c>
      <c r="D234" s="26">
        <f si="69" t="shared"/>
        <v>24.014934024836435</v>
      </c>
      <c r="E234" s="26"/>
      <c r="F234">
        <v>23.9682</v>
      </c>
      <c r="G234" s="25">
        <f ref="G234:G243" si="75" t="shared">+B234/D234-1</f>
        <v>-8.5336076553236273E-3</v>
      </c>
      <c r="H234" s="25"/>
      <c r="I234" s="25">
        <f si="70" t="shared"/>
        <v>-6.6004122128486831E-3</v>
      </c>
      <c r="J234">
        <v>3328.98</v>
      </c>
      <c r="K234">
        <v>3309.06</v>
      </c>
      <c r="L234" s="25">
        <f si="72" t="shared"/>
        <v>-5.9838148622101128E-3</v>
      </c>
      <c r="M234">
        <f si="73" t="shared"/>
        <v>2</v>
      </c>
    </row>
    <row r="235" spans="1:14">
      <c r="A235" s="1">
        <v>42725</v>
      </c>
      <c r="B235">
        <v>23.86</v>
      </c>
      <c r="C235" s="25">
        <f si="47" t="shared"/>
        <v>2.0999580008400631E-3</v>
      </c>
      <c r="D235" s="26">
        <f si="69" t="shared"/>
        <v>24.181729683958586</v>
      </c>
      <c r="E235" s="26"/>
      <c r="F235">
        <v>24.052099999999999</v>
      </c>
      <c r="G235" s="25">
        <f si="75" t="shared"/>
        <v>-1.3304659681644404E-2</v>
      </c>
      <c r="H235" s="25"/>
      <c r="I235" s="25">
        <f si="70" t="shared"/>
        <v>-7.9868285929295402E-3</v>
      </c>
      <c r="J235">
        <v>3309.06</v>
      </c>
      <c r="K235">
        <v>3338.54</v>
      </c>
      <c r="L235" s="25">
        <f si="72" t="shared"/>
        <v>8.9088744235523709E-3</v>
      </c>
      <c r="M235">
        <f si="73" t="shared"/>
        <v>3</v>
      </c>
    </row>
    <row r="236" spans="1:14">
      <c r="A236" s="1">
        <v>42726</v>
      </c>
      <c r="B236">
        <v>23.77</v>
      </c>
      <c r="C236" s="25">
        <f si="47" t="shared"/>
        <v>-3.7720033528918506E-3</v>
      </c>
      <c r="D236" s="26">
        <f si="69" t="shared"/>
        <v>24.031423438688769</v>
      </c>
      <c r="E236" s="26"/>
      <c r="F236">
        <v>23.961600000000001</v>
      </c>
      <c r="G236" s="25">
        <f si="75" t="shared"/>
        <v>-1.0878400081282602E-2</v>
      </c>
      <c r="H236" s="25"/>
      <c r="I236" s="25">
        <f si="70" t="shared"/>
        <v>-7.9961271367521292E-3</v>
      </c>
      <c r="J236">
        <v>3338.54</v>
      </c>
      <c r="K236">
        <v>3335.67</v>
      </c>
      <c r="L236" s="25">
        <f si="72" t="shared"/>
        <v>-8.5965721542946572E-4</v>
      </c>
      <c r="M236">
        <f si="73" t="shared"/>
        <v>4</v>
      </c>
    </row>
    <row r="237" spans="1:14">
      <c r="A237" s="1">
        <v>42727</v>
      </c>
      <c r="B237">
        <v>23.52</v>
      </c>
      <c r="C237" s="25">
        <f si="47" t="shared"/>
        <v>-1.0517458981909922E-2</v>
      </c>
      <c r="D237" s="26">
        <f si="69" t="shared"/>
        <v>23.759960715538408</v>
      </c>
      <c r="E237" s="26"/>
      <c r="F237">
        <v>23.7273</v>
      </c>
      <c r="G237" s="25">
        <f si="75" t="shared"/>
        <v>-1.0099373412746471E-2</v>
      </c>
      <c r="H237" s="25"/>
      <c r="I237" s="25">
        <f si="70" t="shared"/>
        <v>-8.7367715669292023E-3</v>
      </c>
      <c r="J237">
        <v>3335.67</v>
      </c>
      <c r="K237">
        <v>3307.6</v>
      </c>
      <c r="L237" s="25">
        <f si="72" t="shared"/>
        <v>-8.4151010141890747E-3</v>
      </c>
      <c r="M237">
        <f si="73" t="shared"/>
        <v>5</v>
      </c>
    </row>
    <row r="238" spans="1:14">
      <c r="A238" s="1">
        <v>42731</v>
      </c>
      <c r="B238">
        <v>23.71</v>
      </c>
      <c r="C238" s="25">
        <f ref="C238:C247" si="76" t="shared">B238/B237-1</f>
        <v>8.0782312925171684E-3</v>
      </c>
      <c r="D238" s="26">
        <f ref="D238:D247" si="77" t="shared">+F237*(1+L238)</f>
        <v>23.790355679949208</v>
      </c>
      <c r="E238" s="26"/>
      <c r="F238">
        <v>23.7851</v>
      </c>
      <c r="G238" s="25">
        <f si="75" t="shared"/>
        <v>-3.3776577799100593E-3</v>
      </c>
      <c r="H238" s="25"/>
      <c r="I238" s="25">
        <f si="70" t="shared"/>
        <v>-3.1574389008244275E-3</v>
      </c>
      <c r="J238">
        <v>3307.6</v>
      </c>
      <c r="K238">
        <v>3316.39</v>
      </c>
      <c r="L238" s="25">
        <f si="72" t="shared"/>
        <v>2.6575160237030104E-3</v>
      </c>
      <c r="M238">
        <f si="73" t="shared"/>
        <v>2</v>
      </c>
    </row>
    <row r="239" spans="1:14">
      <c r="A239" s="1">
        <v>42732</v>
      </c>
      <c r="B239">
        <v>23.46</v>
      </c>
      <c r="C239" s="25">
        <f si="76" t="shared"/>
        <v>-1.0544074230282585E-2</v>
      </c>
      <c r="D239" s="26">
        <f si="77" t="shared"/>
        <v>23.681106214588755</v>
      </c>
      <c r="E239" s="26"/>
      <c r="F239">
        <v>23.636900000000001</v>
      </c>
      <c r="G239" s="25">
        <f si="75" t="shared"/>
        <v>-9.3368195127870868E-3</v>
      </c>
      <c r="H239" s="25"/>
      <c r="I239" s="25">
        <f si="70" t="shared"/>
        <v>-7.4840609386171986E-3</v>
      </c>
      <c r="J239">
        <v>3316.39</v>
      </c>
      <c r="K239">
        <v>3301.89</v>
      </c>
      <c r="L239" s="25">
        <f si="72" t="shared"/>
        <v>-4.3722240146665259E-3</v>
      </c>
      <c r="M239">
        <f si="73" t="shared"/>
        <v>3</v>
      </c>
    </row>
    <row r="240" spans="1:14">
      <c r="A240" s="1">
        <v>42733</v>
      </c>
      <c r="B240">
        <v>23.54</v>
      </c>
      <c r="C240" s="25">
        <f si="76" t="shared"/>
        <v>3.4100596760442414E-3</v>
      </c>
      <c r="D240" s="26">
        <f si="77" t="shared"/>
        <v>23.607334994200297</v>
      </c>
      <c r="E240" s="26"/>
      <c r="F240">
        <v>23.6111</v>
      </c>
      <c r="G240" s="25">
        <f si="75" t="shared"/>
        <v>-2.8522912144399726E-3</v>
      </c>
      <c r="H240" s="25"/>
      <c r="I240" s="25">
        <f si="70" t="shared"/>
        <v>-3.0112955347273429E-3</v>
      </c>
      <c r="J240">
        <v>3301.89</v>
      </c>
      <c r="K240">
        <v>3297.76</v>
      </c>
      <c r="L240" s="25">
        <f si="72" t="shared"/>
        <v>-1.2507987849381674E-3</v>
      </c>
      <c r="M240">
        <f si="73" t="shared"/>
        <v>4</v>
      </c>
    </row>
    <row r="241" spans="1:14">
      <c r="A241" s="1">
        <v>42734</v>
      </c>
      <c r="B241">
        <v>23.45</v>
      </c>
      <c r="C241" s="25">
        <f si="76" t="shared"/>
        <v>-3.8232795242141293E-3</v>
      </c>
      <c r="D241" s="26">
        <f si="77" t="shared"/>
        <v>23.6993079811751</v>
      </c>
      <c r="E241" s="26"/>
      <c r="F241">
        <v>23.686</v>
      </c>
      <c r="G241" s="25">
        <f si="75" t="shared"/>
        <v>-1.0519631264049201E-2</v>
      </c>
      <c r="H241" s="25"/>
      <c r="I241" s="25">
        <f si="70" t="shared"/>
        <v>-9.9636916321877989E-3</v>
      </c>
      <c r="J241">
        <v>3297.76</v>
      </c>
      <c r="K241">
        <v>3310.08</v>
      </c>
      <c r="L241" s="25">
        <f si="72" t="shared"/>
        <v>3.7358691960602819E-3</v>
      </c>
      <c r="M241">
        <f si="73" t="shared"/>
        <v>5</v>
      </c>
    </row>
    <row r="242" spans="1:14">
      <c r="A242" s="1">
        <v>42738</v>
      </c>
      <c r="B242">
        <v>23.89</v>
      </c>
      <c r="C242" s="25">
        <f si="76" t="shared"/>
        <v>1.8763326226012955E-2</v>
      </c>
      <c r="D242" s="26">
        <f si="77" t="shared"/>
        <v>23.916056343049114</v>
      </c>
      <c r="E242" s="26"/>
      <c r="F242">
        <v>23.973099999999999</v>
      </c>
      <c r="G242" s="25">
        <f si="75" t="shared"/>
        <v>-1.0894916233413765E-3</v>
      </c>
      <c r="H242" s="25"/>
      <c r="I242" s="25">
        <f si="70" t="shared"/>
        <v>-3.4663852401232154E-3</v>
      </c>
      <c r="J242">
        <v>3310.08</v>
      </c>
      <c r="K242">
        <v>3342.23</v>
      </c>
      <c r="L242" s="25">
        <f si="72" t="shared"/>
        <v>9.7127561871617196E-3</v>
      </c>
      <c r="M242">
        <f si="73" t="shared"/>
        <v>2</v>
      </c>
    </row>
    <row r="243" spans="1:14">
      <c r="A243" s="1">
        <v>42739</v>
      </c>
      <c r="B243">
        <v>24.47</v>
      </c>
      <c r="C243" s="25">
        <f si="76" t="shared"/>
        <v>2.4277940560904154E-2</v>
      </c>
      <c r="D243" s="26">
        <f si="77" t="shared"/>
        <v>24.160166254566558</v>
      </c>
      <c r="E243" s="26">
        <f>D243*((1-VLOOKUP(A243,FX!A:M,13,0)))</f>
        <v>24.483895123870777</v>
      </c>
      <c r="F243">
        <v>24.478100000000001</v>
      </c>
      <c r="G243" s="25">
        <f si="75" t="shared"/>
        <v>1.2824156182074109E-2</v>
      </c>
      <c r="H243" s="25">
        <f>(B243/(D243*(1-VLOOKUP(A243,FX!A:M,13,0))))-1</f>
        <v>-5.6752096839485233E-4</v>
      </c>
      <c r="I243" s="25">
        <f si="70" t="shared"/>
        <v>-3.3090803616309117E-4</v>
      </c>
      <c r="J243">
        <v>3342.23</v>
      </c>
      <c r="K243">
        <v>3368.31</v>
      </c>
      <c r="L243" s="25">
        <f si="72" t="shared"/>
        <v>7.8031733303811635E-3</v>
      </c>
      <c r="M243">
        <f si="73" t="shared"/>
        <v>3</v>
      </c>
      <c r="N243" s="50" t="s">
        <v>129</v>
      </c>
    </row>
    <row r="244" spans="1:14">
      <c r="A244" s="1">
        <v>42740</v>
      </c>
      <c r="B244">
        <v>24.66</v>
      </c>
      <c r="C244" s="25">
        <f si="76" t="shared"/>
        <v>7.764609726195415E-3</v>
      </c>
      <c r="D244" s="26">
        <f si="77" t="shared"/>
        <v>24.47432106872586</v>
      </c>
      <c r="E244" s="26">
        <f>D244*((1-VLOOKUP(A244,FX!A:M,13,0)))</f>
        <v>24.728255125875702</v>
      </c>
      <c r="F244" s="26">
        <v>24.728255125875702</v>
      </c>
      <c r="G244" s="25">
        <f ref="G244:G250" si="78" t="shared">+B244/D244-1</f>
        <v>7.5866836408959859E-3</v>
      </c>
      <c r="H244" s="25">
        <f>(B244/(D244*(1-VLOOKUP(A244,FX!A:M,13,0))))-1</f>
        <v>-2.7602079292800008E-3</v>
      </c>
      <c r="I244" s="25">
        <f si="70" t="shared"/>
        <v>-2.7602079292800008E-3</v>
      </c>
      <c r="J244">
        <v>3368.31</v>
      </c>
      <c r="K244">
        <v>3367.79</v>
      </c>
      <c r="L244" s="25">
        <f si="72" t="shared"/>
        <v>-1.5438008971857542E-4</v>
      </c>
      <c r="M244">
        <f si="73" t="shared"/>
        <v>4</v>
      </c>
      <c r="N244" s="50" t="s">
        <v>136</v>
      </c>
    </row>
    <row r="245" spans="1:14">
      <c r="A245" s="1">
        <v>42741</v>
      </c>
      <c r="B245">
        <v>24.25</v>
      </c>
      <c r="C245" s="25">
        <f si="76" t="shared"/>
        <v>-1.6626115166261113E-2</v>
      </c>
      <c r="D245" s="26">
        <f si="77" t="shared"/>
        <v>24.58052249019099</v>
      </c>
      <c r="E245" s="26">
        <f>D245*((1-VLOOKUP(A245,FX!A:M,13,0)))</f>
        <v>24.387853896776029</v>
      </c>
      <c r="F245">
        <v>24.3947</v>
      </c>
      <c r="G245" s="25">
        <f si="78" t="shared"/>
        <v>-1.3446520118638117E-2</v>
      </c>
      <c r="H245" s="25">
        <f>(B245/(D245*(1-VLOOKUP(A245,FX!A:M,13,0))))-1</f>
        <v>-5.6525636638430354E-3</v>
      </c>
      <c r="I245" s="25">
        <f ref="I245:I284" si="79" t="shared">+B245/F245-1</f>
        <v>-5.9316162937032013E-3</v>
      </c>
      <c r="J245">
        <v>3367.79</v>
      </c>
      <c r="K245">
        <v>3347.67</v>
      </c>
      <c r="L245" s="25">
        <f si="72" t="shared"/>
        <v>-5.9742442373188487E-3</v>
      </c>
      <c r="M245">
        <f si="73" t="shared"/>
        <v>5</v>
      </c>
    </row>
    <row r="246" spans="1:14">
      <c r="A246" s="1">
        <v>42744</v>
      </c>
      <c r="B246">
        <v>24.28</v>
      </c>
      <c r="C246" s="25">
        <f si="76" t="shared"/>
        <v>1.2371134020618957E-3</v>
      </c>
      <c r="D246" s="26">
        <f si="77" t="shared"/>
        <v>24.512969118819957</v>
      </c>
      <c r="E246" s="26">
        <f>D246*((1-VLOOKUP(A246,FX!A:M,13,0)))</f>
        <v>24.399597840539812</v>
      </c>
      <c r="F246">
        <v>24.424800000000001</v>
      </c>
      <c r="G246" s="25">
        <f si="78" t="shared"/>
        <v>-9.5039127121117062E-3</v>
      </c>
      <c r="H246" s="25">
        <f>(B246/(D246*(1-VLOOKUP(A246,FX!A:M,13,0))))-1</f>
        <v>-4.90163163021895E-3</v>
      </c>
      <c r="I246" s="25">
        <f si="79" t="shared"/>
        <v>-5.9284006419704216E-3</v>
      </c>
      <c r="J246">
        <v>3347.67</v>
      </c>
      <c r="K246">
        <v>3363.9</v>
      </c>
      <c r="L246" s="25">
        <f si="72" t="shared"/>
        <v>4.8481481149575956E-3</v>
      </c>
      <c r="M246">
        <f si="73" t="shared"/>
        <v>1</v>
      </c>
    </row>
    <row r="247" spans="1:14">
      <c r="A247" s="1">
        <v>42745</v>
      </c>
      <c r="B247">
        <v>24.33</v>
      </c>
      <c r="C247" s="25">
        <f si="76" t="shared"/>
        <v>2.0593080724875534E-3</v>
      </c>
      <c r="D247" s="26">
        <f si="77" t="shared"/>
        <v>24.383921369838582</v>
      </c>
      <c r="E247" s="26">
        <f>D247*((1-VLOOKUP(A247,FX!A:M,13,0)))</f>
        <v>24.281015702633589</v>
      </c>
      <c r="F247">
        <v>24.263999999999999</v>
      </c>
      <c r="G247" s="25">
        <f si="78" t="shared"/>
        <v>-2.2113493978569432E-3</v>
      </c>
      <c r="H247" s="25">
        <f>(B247/(D247*(1-VLOOKUP(A247,FX!A:M,13,0))))-1</f>
        <v>2.0173907865435048E-3</v>
      </c>
      <c r="I247" s="25">
        <f si="79" t="shared"/>
        <v>2.7200791295747262E-3</v>
      </c>
      <c r="J247">
        <v>3363.9</v>
      </c>
      <c r="K247">
        <v>3358.27</v>
      </c>
      <c r="L247" s="25">
        <f si="72" t="shared"/>
        <v>-1.6736526056065903E-3</v>
      </c>
      <c r="M247">
        <f ref="M247" si="80" t="shared">WEEKDAY(A247,2)</f>
        <v>2</v>
      </c>
      <c r="N247" s="50" t="s">
        <v>153</v>
      </c>
    </row>
    <row r="248" spans="1:14">
      <c r="A248" s="1">
        <v>42746</v>
      </c>
      <c r="B248">
        <v>24.09</v>
      </c>
      <c r="C248" s="25">
        <f ref="C248" si="81" t="shared">B248/B247-1</f>
        <v>-9.8643649815042256E-3</v>
      </c>
      <c r="D248" s="26">
        <f ref="D248" si="82" t="shared">+F247*(1+L248)</f>
        <v>24.092224980600129</v>
      </c>
      <c r="E248" s="26">
        <f>D248*((1-VLOOKUP(A248,FX!A:M,13,0)))</f>
        <v>24.170714292568309</v>
      </c>
      <c r="F248">
        <v>24.162199999999999</v>
      </c>
      <c r="G248" s="25">
        <f si="78" t="shared"/>
        <v>-9.235264081752792E-5</v>
      </c>
      <c r="H248" s="25">
        <f>(B248/(D248*(1-VLOOKUP(A248,FX!A:M,13,0))))-1</f>
        <v>-3.3393424617628176E-3</v>
      </c>
      <c r="I248" s="25">
        <f si="79" t="shared"/>
        <v>-2.988138497322157E-3</v>
      </c>
      <c r="J248">
        <v>3358.27</v>
      </c>
      <c r="K248">
        <v>3334.4953999999998</v>
      </c>
      <c r="L248" s="25">
        <f si="72" t="shared"/>
        <v>-7.0794188674526692E-3</v>
      </c>
      <c r="M248">
        <f ref="M248" si="83" t="shared">WEEKDAY(A248,2)</f>
        <v>3</v>
      </c>
      <c r="N248" s="50" t="s">
        <v>154</v>
      </c>
    </row>
    <row r="249" spans="1:14">
      <c r="A249" s="1">
        <v>42747</v>
      </c>
      <c r="B249">
        <v>24.1599</v>
      </c>
      <c r="C249" s="25">
        <f ref="C249:C250" si="84" t="shared">B249/B248-1</f>
        <v>2.901618929016303E-3</v>
      </c>
      <c r="D249" s="26">
        <f>+F248*(1+L249)</f>
        <v>24.03994830192898</v>
      </c>
      <c r="E249" s="26">
        <f>D249*((1-VLOOKUP(A249,FX!A:M,13,0)))</f>
        <v>24.146817179701188</v>
      </c>
      <c r="F249">
        <v>24.1495</v>
      </c>
      <c r="G249" s="25">
        <f si="78" t="shared"/>
        <v>4.9896820311130519E-3</v>
      </c>
      <c r="H249" s="25">
        <f>(B249/(D249*(1-VLOOKUP(A249,FX!A:M,13,0))))-1</f>
        <v>5.418030956814146E-4</v>
      </c>
      <c r="I249" s="25">
        <f si="79" t="shared"/>
        <v>4.3065073811043852E-4</v>
      </c>
      <c r="J249">
        <v>3334.4953999999998</v>
      </c>
      <c r="K249">
        <v>3317.6241</v>
      </c>
      <c r="L249" s="25">
        <f si="72" t="shared"/>
        <v>-5.0596261131443665E-3</v>
      </c>
      <c r="M249">
        <f ref="M249" si="85" t="shared">WEEKDAY(A249,2)</f>
        <v>4</v>
      </c>
    </row>
    <row r="250" spans="1:14">
      <c r="A250" s="1">
        <v>42748</v>
      </c>
      <c r="B250">
        <v>24.28</v>
      </c>
      <c r="C250" s="25">
        <f si="84" t="shared"/>
        <v>4.971047065592149E-3</v>
      </c>
      <c r="D250" s="26">
        <f>+F249*(1+L250)</f>
        <v>24.166155434517133</v>
      </c>
      <c r="E250" s="26">
        <f>D250*((1-VLOOKUP(A250,FX!A:M,13,0)))</f>
        <v>24.21969680216948</v>
      </c>
      <c r="F250">
        <v>24.2013</v>
      </c>
      <c r="G250" s="25">
        <f si="78" t="shared"/>
        <v>4.710909262805707E-3</v>
      </c>
      <c r="H250" s="25">
        <f>(B250/(D250*(1-VLOOKUP(A250,FX!A:M,13,0))))-1</f>
        <v>2.4898411537968013E-3</v>
      </c>
      <c r="I250" s="25">
        <f si="79" t="shared"/>
        <v>3.251891427320075E-3</v>
      </c>
      <c r="J250">
        <v>3317.6241</v>
      </c>
      <c r="K250">
        <v>3319.9122000000002</v>
      </c>
      <c r="L250" s="25">
        <f si="72" t="shared"/>
        <v>6.8968030464944263E-4</v>
      </c>
      <c r="M250">
        <f ref="M250" si="86" t="shared">WEEKDAY(A250,2)</f>
        <v>5</v>
      </c>
      <c r="N250" s="50" t="s">
        <v>156</v>
      </c>
    </row>
    <row r="251" spans="1:14">
      <c r="A251" s="1">
        <v>42752</v>
      </c>
      <c r="B251">
        <v>24.51</v>
      </c>
      <c r="C251" s="25">
        <f ref="C251:C254" si="87" t="shared">B251/B250-1</f>
        <v>9.4728171334432787E-3</v>
      </c>
      <c r="D251" s="26">
        <f ref="D251:D254" si="88" t="shared">+F250*(1+L251)</f>
        <v>24.248275819821377</v>
      </c>
      <c r="E251" s="26">
        <f>D251*((1-VLOOKUP(A251,FX!A:M,13,0)))</f>
        <v>24.44264150121791</v>
      </c>
      <c r="F251">
        <v>24.407800000000002</v>
      </c>
      <c r="G251" s="25">
        <f ref="G251:G256" si="89" t="shared">+B251/D251-1</f>
        <v>1.079351711945975E-2</v>
      </c>
      <c r="H251" s="25">
        <f>(B251/(D251*(1-VLOOKUP(A251,FX!A:M,13,0))))-1</f>
        <v>2.7557782074714154E-3</v>
      </c>
      <c r="I251" s="25">
        <f si="79" t="shared"/>
        <v>4.1871860634714597E-3</v>
      </c>
      <c r="J251">
        <v>3319.9122000000002</v>
      </c>
      <c r="K251">
        <v>3326.3562999999999</v>
      </c>
      <c r="L251" s="25">
        <f si="72" t="shared"/>
        <v>1.9410453083668067E-3</v>
      </c>
      <c r="M251">
        <f ref="M251" si="90" t="shared">WEEKDAY(A251,2)</f>
        <v>2</v>
      </c>
    </row>
    <row r="252" spans="1:14">
      <c r="A252" s="1">
        <v>42753</v>
      </c>
      <c r="B252">
        <v>24.43</v>
      </c>
      <c r="C252" s="25">
        <f si="87" t="shared"/>
        <v>-3.2639738882089819E-3</v>
      </c>
      <c r="D252" s="26">
        <f si="88" t="shared"/>
        <v>24.503256121221892</v>
      </c>
      <c r="E252" s="26">
        <f>D252*((1-VLOOKUP(A252,FX!A:M,13,0)))</f>
        <v>24.376441150359643</v>
      </c>
      <c r="F252">
        <v>24.346299999999999</v>
      </c>
      <c r="G252" s="25">
        <f si="89" t="shared"/>
        <v>-2.9896484311914273E-3</v>
      </c>
      <c r="H252" s="25">
        <f>(B252/(D252*(1-VLOOKUP(A252,FX!A:M,13,0))))-1</f>
        <v>2.1971562341687179E-3</v>
      </c>
      <c r="I252" s="25">
        <f si="79" t="shared"/>
        <v>3.4378940537165281E-3</v>
      </c>
      <c r="J252">
        <v>3326.3562999999999</v>
      </c>
      <c r="K252">
        <v>3339.3652999999999</v>
      </c>
      <c r="L252" s="25">
        <f si="72" t="shared"/>
        <v>3.910885914416351E-3</v>
      </c>
      <c r="M252">
        <f ref="M252" si="91" t="shared">WEEKDAY(A252,2)</f>
        <v>3</v>
      </c>
    </row>
    <row r="253" spans="1:14">
      <c r="A253" s="1">
        <v>42754</v>
      </c>
      <c r="B253">
        <v>24.35</v>
      </c>
      <c r="C253" s="25">
        <f si="87" t="shared"/>
        <v>-3.2746623004501485E-3</v>
      </c>
      <c r="D253" s="26">
        <f si="88" t="shared"/>
        <v>24.272837480622442</v>
      </c>
      <c r="E253" s="26">
        <f>D253*((1-VLOOKUP(A253,FX!A:M,13,0)))</f>
        <v>24.240912833901113</v>
      </c>
      <c r="F253">
        <v>24.2685</v>
      </c>
      <c r="G253" s="25">
        <f si="89" t="shared"/>
        <v>3.1789657652987469E-3</v>
      </c>
      <c r="H253" s="25">
        <f>(B253/(D253*(1-VLOOKUP(A253,FX!A:M,13,0))))-1</f>
        <v>4.5001261646520074E-3</v>
      </c>
      <c r="I253" s="25">
        <f si="79" t="shared"/>
        <v>3.3582627686095101E-3</v>
      </c>
      <c r="J253">
        <v>3339.3652999999999</v>
      </c>
      <c r="K253">
        <v>3329.2891</v>
      </c>
      <c r="L253" s="25">
        <f si="72" t="shared"/>
        <v>-3.0173997435979372E-3</v>
      </c>
      <c r="M253">
        <f ref="M253:M258" si="92" t="shared">WEEKDAY(A253,2)</f>
        <v>4</v>
      </c>
    </row>
    <row ht="28.8" r="254" spans="1:14">
      <c r="A254" s="1">
        <v>42755</v>
      </c>
      <c r="B254">
        <v>24.67</v>
      </c>
      <c r="C254" s="25">
        <f si="87" t="shared"/>
        <v>1.3141683778234103E-2</v>
      </c>
      <c r="D254" s="26">
        <f si="88" t="shared"/>
        <v>24.455108486478387</v>
      </c>
      <c r="E254" s="26">
        <f>D254*((1-VLOOKUP(A254,FX!A:M,13,0)))</f>
        <v>24.488882193488294</v>
      </c>
      <c r="F254">
        <v>24.491499999999998</v>
      </c>
      <c r="G254" s="25">
        <f si="89" t="shared"/>
        <v>8.787182998612808E-3</v>
      </c>
      <c r="H254" s="25">
        <f>(B254/(D254*(1-VLOOKUP(A254,FX!A:M,13,0))))-1</f>
        <v>7.3959197108584007E-3</v>
      </c>
      <c r="I254" s="25">
        <f si="79" t="shared"/>
        <v>7.2882428597678128E-3</v>
      </c>
      <c r="J254">
        <v>3329.2891</v>
      </c>
      <c r="K254">
        <v>3354.8890999999999</v>
      </c>
      <c r="L254" s="25">
        <f si="72" t="shared"/>
        <v>7.6893292324777818E-3</v>
      </c>
      <c r="M254">
        <f si="92" t="shared"/>
        <v>5</v>
      </c>
      <c r="N254" s="50" t="s">
        <v>173</v>
      </c>
    </row>
    <row r="255" spans="1:14">
      <c r="A255" s="1">
        <v>42758</v>
      </c>
      <c r="B255">
        <v>24.74</v>
      </c>
      <c r="C255" s="25">
        <f ref="C255" si="93" t="shared">B255/B254-1</f>
        <v>2.8374543980542732E-3</v>
      </c>
      <c r="D255" s="26">
        <f ref="D255" si="94" t="shared">+F254*(1+L255)</f>
        <v>24.558601628053815</v>
      </c>
      <c r="E255" s="26">
        <f>D255*((1-VLOOKUP(A255,FX!A:M,13,0)))</f>
        <v>24.650176882261203</v>
      </c>
      <c r="F255">
        <v>24.654199999999999</v>
      </c>
      <c r="G255" s="25">
        <f si="89" t="shared"/>
        <v>7.3863477527551513E-3</v>
      </c>
      <c r="H255" s="25">
        <f>(B255/(D255*(1-VLOOKUP(A255,FX!A:M,13,0))))-1</f>
        <v>3.6439137198822635E-3</v>
      </c>
      <c r="I255" s="25">
        <f si="79" t="shared"/>
        <v>3.4801372585604451E-3</v>
      </c>
      <c r="J255">
        <v>3354.8890999999999</v>
      </c>
      <c r="K255">
        <v>3364.0808000000002</v>
      </c>
      <c r="L255" s="25">
        <f si="72" t="shared"/>
        <v>2.7397925016359181E-3</v>
      </c>
      <c r="M255">
        <f si="92" t="shared"/>
        <v>1</v>
      </c>
    </row>
    <row r="256" spans="1:14">
      <c r="A256" s="1">
        <v>42759</v>
      </c>
      <c r="B256">
        <v>24.74</v>
      </c>
      <c r="C256" s="25">
        <f ref="C256:C257" si="95" t="shared">B256/B255-1</f>
        <v>0</v>
      </c>
      <c r="D256" s="26">
        <f ref="D256:D257" si="96" t="shared">+F255*(1+L256)</f>
        <v>24.656912336582401</v>
      </c>
      <c r="E256" s="26">
        <f>D256*((1-VLOOKUP(A256,FX!A:M,13,0)))</f>
        <v>24.631047270158355</v>
      </c>
      <c r="F256">
        <v>24.6145</v>
      </c>
      <c r="G256" s="25">
        <f si="89" t="shared"/>
        <v>3.3697513412627167E-3</v>
      </c>
      <c r="H256" s="25">
        <f>(B256/(D256*(1-VLOOKUP(A256,FX!A:M,13,0))))-1</f>
        <v>4.4233900672849824E-3</v>
      </c>
      <c r="I256" s="25">
        <f si="79" t="shared"/>
        <v>5.098620731682546E-3</v>
      </c>
      <c r="J256">
        <v>3364.0808000000002</v>
      </c>
      <c r="K256">
        <v>3364.4508999999998</v>
      </c>
      <c r="L256" s="25">
        <f si="72" t="shared"/>
        <v>1.1001519345188449E-4</v>
      </c>
      <c r="M256">
        <f si="92" t="shared"/>
        <v>2</v>
      </c>
    </row>
    <row r="257" spans="1:14">
      <c r="A257" s="1">
        <v>42760</v>
      </c>
      <c r="B257">
        <v>24.85</v>
      </c>
      <c r="C257" s="25">
        <f si="95" t="shared"/>
        <v>4.4462409054164542E-3</v>
      </c>
      <c r="D257" s="26">
        <f si="96" t="shared"/>
        <v>24.698292946079253</v>
      </c>
      <c r="E257" s="26">
        <f>D257*((1-VLOOKUP(A257,FX!A:M,13,0)))</f>
        <v>24.675848836444732</v>
      </c>
      <c r="F257">
        <v>24.707899999999999</v>
      </c>
      <c r="G257" s="25">
        <f ref="G257" si="97" t="shared">+B257/D257-1</f>
        <v>6.1424104998653029E-3</v>
      </c>
      <c r="H257" s="25">
        <f>(B257/(D257*(1-VLOOKUP(A257,FX!A:M,13,0))))-1</f>
        <v>7.0575551305072093E-3</v>
      </c>
      <c r="I257" s="25">
        <f si="79" t="shared"/>
        <v>5.7511969855796874E-3</v>
      </c>
      <c r="J257">
        <v>3364.4508999999998</v>
      </c>
      <c r="K257">
        <v>3375.9041999999999</v>
      </c>
      <c r="L257" s="25">
        <f si="72" t="shared"/>
        <v>3.4042107732943361E-3</v>
      </c>
      <c r="M257">
        <f si="92" t="shared"/>
        <v>3</v>
      </c>
    </row>
    <row r="258" spans="1:14">
      <c r="A258" s="1">
        <v>42761</v>
      </c>
      <c r="B258">
        <v>24.85</v>
      </c>
      <c r="C258" s="25">
        <f ref="C258" si="98" t="shared">B258/B257-1</f>
        <v>0</v>
      </c>
      <c r="D258" s="26">
        <f ref="D258" si="99" t="shared">+F257*(1+L258)</f>
        <v>24.796139567212837</v>
      </c>
      <c r="E258" s="26">
        <f>D258*((1-VLOOKUP(A258,FX!A:M,13,0)))</f>
        <v>24.706935593708437</v>
      </c>
      <c r="F258">
        <v>24.7075</v>
      </c>
      <c r="G258" s="25">
        <f ref="G258" si="100" t="shared">+B258/D258-1</f>
        <v>2.172129764037134E-3</v>
      </c>
      <c r="H258" s="25">
        <f>(B258/(D258*(1-VLOOKUP(A258,FX!A:M,13,0))))-1</f>
        <v>5.7904553055132535E-3</v>
      </c>
      <c r="I258" s="25">
        <f si="79" t="shared"/>
        <v>5.7674795102702348E-3</v>
      </c>
      <c r="J258">
        <v>3375.9041999999999</v>
      </c>
      <c r="K258">
        <v>3387.9605999999999</v>
      </c>
      <c r="L258" s="25">
        <f si="72" t="shared"/>
        <v>3.5713098730705273E-3</v>
      </c>
      <c r="M258">
        <f si="92" t="shared"/>
        <v>4</v>
      </c>
      <c r="N258" s="50" t="s">
        <v>181</v>
      </c>
    </row>
    <row r="259" spans="1:14">
      <c r="A259" s="1">
        <v>42762</v>
      </c>
      <c r="B259">
        <v>24.91</v>
      </c>
      <c r="C259" s="25">
        <f ref="C259:C261" si="101" t="shared">B259/B258-1</f>
        <v>2.4144869215290132E-3</v>
      </c>
      <c r="D259" s="26">
        <f ref="D259:D261" si="102" t="shared">+F258*(1+L259)</f>
        <v>24.7075</v>
      </c>
      <c r="E259" s="26">
        <f>D259*((1-VLOOKUP(A259,FX!A:M,13,0)))</f>
        <v>24.641405104124949</v>
      </c>
      <c r="F259">
        <v>24.621400000000001</v>
      </c>
      <c r="G259" s="25">
        <f ref="G259:G262" si="103" t="shared">+B259/D259-1</f>
        <v>8.1958919356470705E-3</v>
      </c>
      <c r="H259" s="25">
        <f>(B259/(D259*(1-VLOOKUP(A259,FX!A:M,13,0))))-1</f>
        <v>1.0900145293666341E-2</v>
      </c>
      <c r="I259" s="25">
        <f si="79" t="shared"/>
        <v>1.1721510555857906E-2</v>
      </c>
      <c r="J259">
        <v>3387.9605999999999</v>
      </c>
      <c r="K259">
        <v>3387.9605999999999</v>
      </c>
      <c r="L259" s="25">
        <f ref="L259" si="104" t="shared">+K259/J259-1</f>
        <v>0</v>
      </c>
      <c r="M259">
        <f ref="M259" si="105" t="shared">WEEKDAY(A259,2)</f>
        <v>5</v>
      </c>
    </row>
    <row r="260" spans="1:14">
      <c r="A260" s="1">
        <v>42765</v>
      </c>
      <c r="B260">
        <v>24.88</v>
      </c>
      <c r="C260" s="25">
        <f si="101" t="shared"/>
        <v>-1.2043356081895551E-3</v>
      </c>
      <c r="D260" s="26">
        <f si="102" t="shared"/>
        <v>24.621400000000001</v>
      </c>
      <c r="E260" s="26">
        <f>D260*((1-VLOOKUP(A260,FX!A:M,13,0)))</f>
        <v>24.644172440931097</v>
      </c>
      <c r="F260">
        <v>24.665800000000001</v>
      </c>
      <c r="G260" s="25">
        <f si="103" t="shared"/>
        <v>1.0503058315124214E-2</v>
      </c>
      <c r="H260" s="25">
        <f>(B260/(D260*(1-VLOOKUP(A260,FX!A:M,13,0))))-1</f>
        <v>9.5693032352435203E-3</v>
      </c>
      <c r="I260" s="25">
        <f si="79" t="shared"/>
        <v>8.6840889004207167E-3</v>
      </c>
      <c r="J260">
        <v>3387.9605999999999</v>
      </c>
      <c r="K260">
        <v>3387.9605999999999</v>
      </c>
      <c r="L260" s="25">
        <f ref="L260:L262" si="106" t="shared">+K260/J260-1</f>
        <v>0</v>
      </c>
      <c r="M260">
        <f ref="M260:M262" si="107" t="shared">WEEKDAY(A260,2)</f>
        <v>1</v>
      </c>
    </row>
    <row r="261" spans="1:14">
      <c r="A261" s="1">
        <v>42766</v>
      </c>
      <c r="B261">
        <v>24.94</v>
      </c>
      <c r="C261" s="25">
        <f si="101" t="shared"/>
        <v>2.411575562700996E-3</v>
      </c>
      <c r="D261" s="26">
        <f si="102" t="shared"/>
        <v>24.665800000000001</v>
      </c>
      <c r="E261" s="26">
        <f>D261*((1-VLOOKUP(A261,FX!A:M,13,0)))</f>
        <v>24.792176706964121</v>
      </c>
      <c r="F261">
        <v>24.771699999999999</v>
      </c>
      <c r="G261" s="25">
        <f si="103" t="shared"/>
        <v>1.1116606799698392E-2</v>
      </c>
      <c r="H261" s="25">
        <f>(B261/(D261*(1-VLOOKUP(A261,FX!A:M,13,0))))-1</f>
        <v>5.9624975565117921E-3</v>
      </c>
      <c r="I261" s="25">
        <f si="79" t="shared"/>
        <v>6.7940432025255237E-3</v>
      </c>
      <c r="J261">
        <v>3387.9605999999999</v>
      </c>
      <c r="K261">
        <v>3387.9605999999999</v>
      </c>
      <c r="L261" s="25">
        <f si="106" t="shared"/>
        <v>0</v>
      </c>
      <c r="M261">
        <f si="107" t="shared"/>
        <v>2</v>
      </c>
    </row>
    <row r="262" spans="1:14">
      <c r="A262" s="1">
        <v>42767</v>
      </c>
      <c r="B262">
        <v>24.91</v>
      </c>
      <c r="C262" s="25">
        <f ref="C262" si="108" t="shared">B262/B261-1</f>
        <v>-1.2028869286287991E-3</v>
      </c>
      <c r="D262" s="26">
        <f ref="D262" si="109" t="shared">+F261*(1+L262)</f>
        <v>24.771699999999999</v>
      </c>
      <c r="E262" s="26">
        <f>D262*((1-VLOOKUP(A262,FX!A:M,13,0)))</f>
        <v>24.768180784988989</v>
      </c>
      <c r="F262">
        <v>24.7591</v>
      </c>
      <c r="G262" s="25">
        <f si="103" t="shared"/>
        <v>5.5829838081360439E-3</v>
      </c>
      <c r="H262" s="25">
        <f>(B262/(D262*(1-VLOOKUP(A262,FX!A:M,13,0))))-1</f>
        <v>5.7258632049779212E-3</v>
      </c>
      <c r="I262" s="25">
        <f si="79" t="shared"/>
        <v>6.0947288067820793E-3</v>
      </c>
      <c r="J262">
        <v>3387.9605999999999</v>
      </c>
      <c r="K262">
        <v>3387.9605999999999</v>
      </c>
      <c r="L262" s="25">
        <f si="106" t="shared"/>
        <v>0</v>
      </c>
      <c r="M262">
        <f si="107" t="shared"/>
        <v>3</v>
      </c>
      <c r="N262" s="50" t="s">
        <v>184</v>
      </c>
    </row>
    <row ht="28.8" r="263" spans="1:14">
      <c r="A263" s="1">
        <v>42768</v>
      </c>
      <c r="B263">
        <v>24.98</v>
      </c>
      <c r="C263" s="25">
        <f ref="C263" si="110" t="shared">B263/B262-1</f>
        <v>2.8101164191087769E-3</v>
      </c>
      <c r="D263" s="26">
        <f ref="D263" si="111" t="shared">+F262*(1+L263)</f>
        <v>24.7591</v>
      </c>
      <c r="E263" s="26">
        <f>D263*((1-VLOOKUP(A263,FX!A:M,13,0)))</f>
        <v>24.825180462148957</v>
      </c>
      <c r="F263">
        <v>24.829000000000001</v>
      </c>
      <c r="G263" s="25">
        <f ref="G263" si="112" t="shared">+B263/D263-1</f>
        <v>8.9219721233808613E-3</v>
      </c>
      <c r="H263" s="25">
        <f>(B263/(D263*(1-VLOOKUP(A263,FX!A:M,13,0))))-1</f>
        <v>6.2363912353868844E-3</v>
      </c>
      <c r="I263" s="25">
        <f si="79" t="shared"/>
        <v>6.0815981312174472E-3</v>
      </c>
      <c r="J263">
        <v>3387.9605999999999</v>
      </c>
      <c r="K263">
        <v>3387.9605999999999</v>
      </c>
      <c r="L263" s="25">
        <f ref="L263:L274" si="113" t="shared">+K263/J263-1</f>
        <v>0</v>
      </c>
      <c r="M263">
        <f ref="M263:M279" si="114" t="shared">WEEKDAY(A263,2)</f>
        <v>4</v>
      </c>
      <c r="N263" s="50" t="s">
        <v>192</v>
      </c>
    </row>
    <row r="264" spans="1:14">
      <c r="A264" s="1">
        <v>42769</v>
      </c>
      <c r="B264">
        <v>24.78</v>
      </c>
      <c r="C264" s="25">
        <f ref="C264" si="115" t="shared">B264/B263-1</f>
        <v>-8.0064051240992251E-3</v>
      </c>
      <c r="D264" s="26">
        <f ref="D264" si="116" t="shared">+F263*(1+L264)</f>
        <v>24.657010272403994</v>
      </c>
      <c r="E264" s="26">
        <f>D264*((1-VLOOKUP(A264,FX!A:M,13,0)))</f>
        <v>24.692518228441891</v>
      </c>
      <c r="F264">
        <v>24.689800000000002</v>
      </c>
      <c r="G264" s="25">
        <f ref="G264" si="117" t="shared">+B264/D264-1</f>
        <v>4.9880227260827859E-3</v>
      </c>
      <c r="H264" s="25">
        <f>(B264/(D264*(1-VLOOKUP(A264,FX!A:M,13,0))))-1</f>
        <v>3.5428452759971307E-3</v>
      </c>
      <c r="I264" s="25">
        <f si="79" t="shared"/>
        <v>3.65333052515604E-3</v>
      </c>
      <c r="J264">
        <v>3387.9605999999999</v>
      </c>
      <c r="K264">
        <v>3364.4922999999999</v>
      </c>
      <c r="L264" s="25">
        <f si="113" t="shared"/>
        <v>-6.9269695757382399E-3</v>
      </c>
      <c r="M264">
        <f si="114" t="shared"/>
        <v>5</v>
      </c>
      <c r="N264" t="s">
        <v>197</v>
      </c>
    </row>
    <row r="265" spans="1:14">
      <c r="A265" s="1">
        <v>42772</v>
      </c>
      <c r="B265">
        <v>24.76</v>
      </c>
      <c r="C265" s="25">
        <f ref="C265" si="118" t="shared">B265/B264-1</f>
        <v>-8.0710250201776468E-4</v>
      </c>
      <c r="D265" s="26">
        <f ref="D265" si="119" t="shared">+F264*(1+L265)</f>
        <v>24.753737518727569</v>
      </c>
      <c r="E265" s="26">
        <f>D265*((1-VLOOKUP(A265,FX!A:M,13,0)))</f>
        <v>24.754829571293588</v>
      </c>
      <c r="F265">
        <v>24.758199999999999</v>
      </c>
      <c r="G265" s="25">
        <f ref="G265" si="120" t="shared">+B265/D265-1</f>
        <v>2.529913419213603E-4</v>
      </c>
      <c r="H265" s="25">
        <f>(B265/(D265*(1-VLOOKUP(A265,FX!A:M,13,0))))-1</f>
        <v>2.0886545356835207E-4</v>
      </c>
      <c r="I265" s="25">
        <f si="79" t="shared"/>
        <v>7.2703185207467769E-5</v>
      </c>
      <c r="J265">
        <v>3364.4922999999999</v>
      </c>
      <c r="K265">
        <v>3373.2051000000001</v>
      </c>
      <c r="L265" s="25">
        <f si="113" t="shared"/>
        <v>2.5896329143033636E-3</v>
      </c>
      <c r="M265">
        <f si="114" t="shared"/>
        <v>1</v>
      </c>
      <c r="N265" s="50" t="s">
        <v>199</v>
      </c>
    </row>
    <row r="266" spans="1:14">
      <c r="A266" s="1">
        <v>42773</v>
      </c>
      <c r="B266">
        <v>24.529900000000001</v>
      </c>
      <c r="C266" s="25">
        <f ref="C266" si="121" t="shared">B266/B265-1</f>
        <v>-9.2932148626817535E-3</v>
      </c>
      <c r="D266" s="26">
        <f ref="D266" si="122" t="shared">+F265*(1+L266)</f>
        <v>24.703004241034733</v>
      </c>
      <c r="E266" s="26">
        <f>D266*((1-VLOOKUP(A266,FX!A:M,13,0)))</f>
        <v>24.575821108655497</v>
      </c>
      <c r="F266">
        <v>24.5793</v>
      </c>
      <c r="G266" s="25">
        <f ref="G266" si="123" t="shared">+B266/D266-1</f>
        <v>-7.0074165613907002E-3</v>
      </c>
      <c r="H266" s="25">
        <f>(B266/(D266*(1-VLOOKUP(A266,FX!A:M,13,0))))-1</f>
        <v>-1.8685482960046906E-3</v>
      </c>
      <c r="I266" s="25">
        <f>+B266/F266-1</f>
        <v>-2.0098212723713704E-3</v>
      </c>
      <c r="J266">
        <v>3373.2051000000001</v>
      </c>
      <c r="K266">
        <v>3365.6849000000002</v>
      </c>
      <c r="L266" s="25">
        <f>+K266/J266-1</f>
        <v>-2.22939304817249E-3</v>
      </c>
      <c r="M266">
        <f si="114" t="shared"/>
        <v>2</v>
      </c>
    </row>
    <row ht="28.8" r="267" spans="1:14">
      <c r="A267" s="1">
        <v>42774</v>
      </c>
      <c r="B267">
        <v>24.68</v>
      </c>
      <c r="C267" s="25">
        <f ref="C267" si="124" t="shared">B267/B266-1</f>
        <v>6.1190628579814721E-3</v>
      </c>
      <c r="D267" s="26">
        <f ref="D267" si="125" t="shared">+F266*(1+L267)</f>
        <v>24.707852426274364</v>
      </c>
      <c r="E267" s="26">
        <f>D267*((1-VLOOKUP(A267,FX!A:M,13,0)))</f>
        <v>24.6807559244108</v>
      </c>
      <c r="F267">
        <v>24.686800000000002</v>
      </c>
      <c r="G267" s="25">
        <f ref="G267" si="126" t="shared">+B267/D267-1</f>
        <v>-1.1272702213789287E-3</v>
      </c>
      <c r="H267" s="25">
        <f>(B267/(D267*(1-VLOOKUP(A267,FX!A:M,13,0))))-1</f>
        <v>-3.0628089881634679E-5</v>
      </c>
      <c r="I267" s="25">
        <f si="79" t="shared"/>
        <v>-2.7545084822666599E-4</v>
      </c>
      <c r="J267">
        <v>3365.6849000000002</v>
      </c>
      <c r="K267">
        <v>3383.2878000000001</v>
      </c>
      <c r="L267" s="25">
        <f si="113" t="shared"/>
        <v>5.2301093307931534E-3</v>
      </c>
      <c r="M267">
        <f si="114" t="shared"/>
        <v>3</v>
      </c>
      <c r="N267" s="50" t="s">
        <v>211</v>
      </c>
    </row>
    <row r="268" spans="1:14">
      <c r="A268" s="1">
        <v>42775</v>
      </c>
      <c r="B268">
        <v>24.74</v>
      </c>
      <c r="C268" s="25">
        <f ref="C268" si="127" t="shared">B268/B267-1</f>
        <v>2.4311183144245518E-3</v>
      </c>
      <c r="D268" s="26">
        <f ref="D268" si="128" t="shared">+F267*(1+L268)</f>
        <v>24.781690526097126</v>
      </c>
      <c r="E268" s="26">
        <f>D268*((1-VLOOKUP(A268,FX!A:M,13,0)))</f>
        <v>24.706112829533396</v>
      </c>
      <c r="F268">
        <v>24.7075</v>
      </c>
      <c r="G268" s="25">
        <f ref="G268" si="129" t="shared">+B268/D268-1</f>
        <v>-1.6823116265302085E-3</v>
      </c>
      <c r="H268" s="25">
        <f>(B268/(D268*(1-VLOOKUP(A268,FX!A:M,13,0))))-1</f>
        <v>1.3716107710028957E-3</v>
      </c>
      <c r="I268" s="25">
        <f si="79" t="shared"/>
        <v>1.3153900637457028E-3</v>
      </c>
      <c r="J268">
        <v>3383.2878000000001</v>
      </c>
      <c r="K268">
        <v>3396.2923999999998</v>
      </c>
      <c r="L268" s="25">
        <f si="113" t="shared"/>
        <v>3.8437758679588097E-3</v>
      </c>
      <c r="M268">
        <f si="114" t="shared"/>
        <v>4</v>
      </c>
    </row>
    <row ht="28.8" r="269" spans="1:14">
      <c r="A269" s="1">
        <v>42776</v>
      </c>
      <c r="B269">
        <v>24.9</v>
      </c>
      <c r="C269" s="25">
        <f ref="C269" si="130" t="shared">B269/B268-1</f>
        <v>6.4672594987873477E-3</v>
      </c>
      <c r="D269" s="26">
        <f ref="D269" si="131" t="shared">+F268*(1+L269)</f>
        <v>24.832586590895414</v>
      </c>
      <c r="E269" s="26">
        <f>D269*((1-VLOOKUP(A269,FX!A:M,13,0)))</f>
        <v>24.820288217048365</v>
      </c>
      <c r="F269">
        <v>24.828099999999999</v>
      </c>
      <c r="G269" s="25">
        <f ref="G269" si="132" t="shared">+B269/D269-1</f>
        <v>2.7147155556199731E-3</v>
      </c>
      <c r="H269" s="25">
        <f>(B269/(D269*(1-VLOOKUP(A269,FX!A:M,13,0))))-1</f>
        <v>3.2115575070914559E-3</v>
      </c>
      <c r="I269" s="25">
        <f si="79" t="shared"/>
        <v>2.8959122929261838E-3</v>
      </c>
      <c r="J269">
        <v>3396.2923999999998</v>
      </c>
      <c r="K269">
        <v>3413.4868000000001</v>
      </c>
      <c r="L269" s="25">
        <f si="113" t="shared"/>
        <v>5.0626971929743636E-3</v>
      </c>
      <c r="M269">
        <f si="114" t="shared"/>
        <v>5</v>
      </c>
      <c r="N269" s="50" t="s">
        <v>216</v>
      </c>
    </row>
    <row r="270" spans="1:14">
      <c r="A270" s="1">
        <v>42779</v>
      </c>
      <c r="B270">
        <v>24.984999999999999</v>
      </c>
      <c r="C270" s="25">
        <f ref="C270" si="133" t="shared">B270/B269-1</f>
        <v>3.4136546184739824E-3</v>
      </c>
      <c r="D270" s="26">
        <f ref="D270" si="134" t="shared">+F269*(1+L270)</f>
        <v>24.993850665395865</v>
      </c>
      <c r="E270" s="26">
        <f>D270*((1-VLOOKUP(A270,FX!A:M,13,0)))</f>
        <v>24.974385544508703</v>
      </c>
      <c r="F270">
        <v>24.965499999999999</v>
      </c>
      <c r="G270" s="25">
        <f ref="G270" si="135" t="shared">+B270/D270-1</f>
        <v>-3.5411371838434125E-4</v>
      </c>
      <c r="H270" s="25">
        <f>(B270/(D270*(1-VLOOKUP(A270,FX!A:M,13,0))))-1</f>
        <v>4.2501367941083501E-4</v>
      </c>
      <c r="I270" s="25">
        <f si="79" t="shared"/>
        <v>7.8107788748482676E-4</v>
      </c>
      <c r="J270">
        <v>3413.4868000000001</v>
      </c>
      <c r="K270">
        <v>3436.2750000000001</v>
      </c>
      <c r="L270" s="25">
        <f si="113" t="shared"/>
        <v>6.6759303126644465E-3</v>
      </c>
      <c r="M270">
        <f si="114" t="shared"/>
        <v>1</v>
      </c>
    </row>
    <row r="271" spans="1:14">
      <c r="A271" s="1">
        <v>42780</v>
      </c>
      <c r="B271">
        <v>25.05</v>
      </c>
      <c r="C271" s="25">
        <f ref="C271" si="136" t="shared">B271/B270-1</f>
        <v>2.6015609365619419E-3</v>
      </c>
      <c r="D271" s="26">
        <f ref="D271" si="137" t="shared">+F270*(1+L271)</f>
        <v>24.96207950618038</v>
      </c>
      <c r="E271" s="26">
        <f>D271*((1-VLOOKUP(A271,FX!A:M,13,0)))</f>
        <v>25.0146215117868</v>
      </c>
      <c r="F271">
        <v>25.017399999999999</v>
      </c>
      <c r="G271" s="25">
        <f ref="G271" si="138" t="shared">+B271/D271-1</f>
        <v>3.5221622380399165E-3</v>
      </c>
      <c r="H271" s="25">
        <f>(B271/(D271*(1-VLOOKUP(A271,FX!A:M,13,0))))-1</f>
        <v>1.4143123531382695E-3</v>
      </c>
      <c r="I271" s="25">
        <f si="79" t="shared"/>
        <v>1.303093047239301E-3</v>
      </c>
      <c r="J271">
        <v>3436.2750000000001</v>
      </c>
      <c r="K271">
        <v>3435.8042</v>
      </c>
      <c r="L271" s="25">
        <f si="113" t="shared"/>
        <v>-1.3700882496314737E-4</v>
      </c>
      <c r="M271">
        <f si="114" t="shared"/>
        <v>2</v>
      </c>
    </row>
    <row r="272" spans="1:14">
      <c r="A272" s="1">
        <v>42781</v>
      </c>
      <c r="B272">
        <v>24.93</v>
      </c>
      <c r="C272" s="25">
        <f ref="C272" si="139" t="shared">B272/B271-1</f>
        <v>-4.7904191616766623E-3</v>
      </c>
      <c r="D272" s="26">
        <f ref="D272" si="140" t="shared">+F271*(1+L272)</f>
        <v>24.914797329818736</v>
      </c>
      <c r="E272" s="26">
        <f>D272*((1-VLOOKUP(A272,FX!A:M,13,0)))</f>
        <v>24.960979965127688</v>
      </c>
      <c r="F272">
        <v>24.965800000000002</v>
      </c>
      <c r="G272" s="25">
        <f ref="G272" si="141" t="shared">+B272/D272-1</f>
        <v>6.1018638763199462E-4</v>
      </c>
      <c r="H272" s="25">
        <f>(B272/(D272*(1-VLOOKUP(A272,FX!A:M,13,0))))-1</f>
        <v>-1.2411357715510496E-3</v>
      </c>
      <c r="I272" s="25">
        <f si="79" t="shared"/>
        <v>-1.4339616595503424E-3</v>
      </c>
      <c r="J272">
        <v>3435.8042</v>
      </c>
      <c r="K272">
        <v>3421.7130999999999</v>
      </c>
      <c r="L272" s="25">
        <f si="113" t="shared"/>
        <v>-4.1012523356249719E-3</v>
      </c>
      <c r="M272">
        <f si="114" t="shared"/>
        <v>3</v>
      </c>
    </row>
    <row r="273" spans="1:14">
      <c r="A273" s="1">
        <v>42782</v>
      </c>
      <c r="B273">
        <v>25.16</v>
      </c>
      <c r="C273" s="25">
        <f ref="C273" si="142" t="shared">B273/B272-1</f>
        <v>9.2258323305254297E-3</v>
      </c>
      <c r="D273" s="26">
        <f ref="D273" si="143" t="shared">+F272*(1+L273)</f>
        <v>25.106034631594333</v>
      </c>
      <c r="E273" s="26">
        <f>D273*((1-VLOOKUP(A273,FX!A:M,13,0)))</f>
        <v>25.08971849966796</v>
      </c>
      <c r="F273">
        <v>25.082999999999998</v>
      </c>
      <c r="G273" s="25">
        <f ref="G273" si="144" t="shared">+B273/D273-1</f>
        <v>2.149497887561802E-3</v>
      </c>
      <c r="H273" s="25">
        <f>(B273/(D273*(1-VLOOKUP(A273,FX!A:M,13,0))))-1</f>
        <v>2.8012072089598217E-3</v>
      </c>
      <c r="I273" s="25">
        <f si="79" t="shared"/>
        <v>3.069808236654481E-3</v>
      </c>
      <c r="J273">
        <v>3421.7130999999999</v>
      </c>
      <c r="K273">
        <v>3440.9331000000002</v>
      </c>
      <c r="L273" s="25">
        <f si="113" t="shared"/>
        <v>5.6170694147326117E-3</v>
      </c>
      <c r="M273">
        <f si="114" t="shared"/>
        <v>4</v>
      </c>
    </row>
    <row r="274" spans="1:14">
      <c r="A274" s="1">
        <v>42783</v>
      </c>
      <c r="B274">
        <v>24.920100000000001</v>
      </c>
      <c r="C274" s="25">
        <f ref="C274:C276" si="145" t="shared">B274/B273-1</f>
        <v>-9.5349761526231092E-3</v>
      </c>
      <c r="D274" s="26">
        <f ref="D274:D276" si="146" t="shared">+F273*(1+L274)</f>
        <v>24.940917095336722</v>
      </c>
      <c r="E274" s="26">
        <f>D274*((1-VLOOKUP(A274,FX!A:M,13,0)))</f>
        <v>24.932361627740406</v>
      </c>
      <c r="F274">
        <v>24.922499999999999</v>
      </c>
      <c r="G274" s="25">
        <f ref="G274:G275" si="147" t="shared">+B274/D274-1</f>
        <v>-8.3465637037916096E-4</v>
      </c>
      <c r="H274" s="25">
        <f>(B274/(D274*(1-VLOOKUP(A274,FX!A:M,13,0))))-1</f>
        <v>-4.9179567998736129E-4</v>
      </c>
      <c r="I274" s="25">
        <f si="79" t="shared"/>
        <v>-9.6298525428695214E-5</v>
      </c>
      <c r="J274">
        <v>3440.9331000000002</v>
      </c>
      <c r="K274">
        <v>3421.4418999999998</v>
      </c>
      <c r="L274" s="25">
        <f si="113" t="shared"/>
        <v>-5.6645100132869386E-3</v>
      </c>
      <c r="M274">
        <f si="114" t="shared"/>
        <v>5</v>
      </c>
    </row>
    <row r="275" spans="1:14">
      <c r="A275" s="1">
        <v>42786</v>
      </c>
      <c r="B275">
        <v>24.93</v>
      </c>
      <c r="C275" s="25">
        <f si="145" t="shared"/>
        <v>3.9726967387765377E-4</v>
      </c>
      <c r="D275" s="26">
        <f si="146" t="shared"/>
        <v>25.286351369432872</v>
      </c>
      <c r="E275" s="26">
        <f>D275*((1-VLOOKUP(A275,FX!A:M,13,0)))</f>
        <v>25.266707544197633</v>
      </c>
      <c r="F275" s="27">
        <v>25.27</v>
      </c>
      <c r="G275" s="25">
        <f si="147" t="shared"/>
        <v>-1.4092636941826386E-2</v>
      </c>
      <c r="H275" s="25">
        <f>(B275/(D275*(1-VLOOKUP(A275,FX!A:M,13,0))))-1</f>
        <v>-1.3326134543198753E-2</v>
      </c>
      <c r="I275" s="25">
        <f si="79" t="shared"/>
        <v>-1.3454689354966409E-2</v>
      </c>
      <c r="J275">
        <v>3421.4418999999998</v>
      </c>
      <c r="K275">
        <v>3471.3926000000001</v>
      </c>
      <c r="L275" s="25">
        <f>+K275/J275-1</f>
        <v>1.4599312646519147E-2</v>
      </c>
      <c r="M275">
        <f si="114" t="shared"/>
        <v>1</v>
      </c>
    </row>
    <row r="276" spans="1:14">
      <c r="A276" s="1">
        <v>42787</v>
      </c>
      <c r="B276">
        <v>25.44</v>
      </c>
      <c r="C276" s="25">
        <f si="145" t="shared"/>
        <v>2.0457280385078214E-2</v>
      </c>
      <c r="D276" s="26">
        <f si="146" t="shared"/>
        <v>25.353207588793037</v>
      </c>
      <c r="E276" s="26">
        <f>D276*((1-VLOOKUP(A276,FX!A:M,13,0)))</f>
        <v>25.33740656268451</v>
      </c>
      <c r="F276">
        <v>25.349900000000002</v>
      </c>
      <c r="G276" s="25">
        <f ref="G276" si="148" t="shared">+B276/D276-1</f>
        <v>3.4233305944817438E-3</v>
      </c>
      <c r="H276" s="25">
        <f>(B276/(D276*(1-VLOOKUP(A276,FX!A:M,13,0))))-1</f>
        <v>4.0490899122480606E-3</v>
      </c>
      <c r="I276" s="25">
        <f si="79" t="shared"/>
        <v>3.5542546518920748E-3</v>
      </c>
      <c r="J276">
        <v>3471.3926000000001</v>
      </c>
      <c r="K276">
        <v>3482.8229999999999</v>
      </c>
      <c r="L276" s="25">
        <f>+K276/J276-1</f>
        <v>3.2927419387827062E-3</v>
      </c>
      <c r="M276">
        <f si="114" t="shared"/>
        <v>2</v>
      </c>
    </row>
    <row r="277" spans="1:14">
      <c r="A277" s="1">
        <v>42788</v>
      </c>
      <c r="B277">
        <v>25.5</v>
      </c>
      <c r="C277" s="25">
        <f ref="C277" si="149" t="shared">B277/B276-1</f>
        <v>2.3584905660376521E-3</v>
      </c>
      <c r="D277" s="26">
        <f ref="D277" si="150" t="shared">+F276*(1+L277)</f>
        <v>25.400367279454052</v>
      </c>
      <c r="E277" s="26">
        <f>D277*((1-VLOOKUP(A277,FX!A:M,13,0)))</f>
        <v>25.413419717193886</v>
      </c>
      <c r="F277">
        <v>25.418199999999999</v>
      </c>
      <c r="G277" s="25">
        <f ref="G277" si="151" t="shared">+B277/D277-1</f>
        <v>3.9224913344673151E-3</v>
      </c>
      <c r="H277" s="25">
        <f>(B277/(D277*(1-VLOOKUP(A277,FX!A:M,13,0))))-1</f>
        <v>3.4068725802980371E-3</v>
      </c>
      <c r="I277" s="25">
        <f si="79" t="shared"/>
        <v>3.2181665106105761E-3</v>
      </c>
      <c r="J277">
        <v>3482.8229999999999</v>
      </c>
      <c r="K277">
        <v>3489.7566999999999</v>
      </c>
      <c r="L277" s="25">
        <f>+K277/J277-1</f>
        <v>1.9908275556925759E-3</v>
      </c>
      <c r="M277">
        <f si="114" t="shared"/>
        <v>3</v>
      </c>
    </row>
    <row r="278" spans="1:14">
      <c r="A278" s="1">
        <v>42789</v>
      </c>
      <c r="B278">
        <v>25.4</v>
      </c>
      <c r="C278" s="25">
        <f ref="C278" si="152" t="shared">B278/B277-1</f>
        <v>-3.9215686274510775E-3</v>
      </c>
      <c r="D278" s="26">
        <f ref="D278" si="153" t="shared">+F277*(1+L278)</f>
        <v>25.298506892907465</v>
      </c>
      <c r="E278" s="26">
        <f>D278*((1-VLOOKUP(A278,FX!A:M,13,0)))</f>
        <v>25.328866452085375</v>
      </c>
      <c r="F278">
        <v>25.320599999999999</v>
      </c>
      <c r="G278" s="25">
        <f ref="G278" si="154" t="shared">+B278/D278-1</f>
        <v>4.011822022626399E-3</v>
      </c>
      <c r="H278" s="25">
        <f>(B278/(D278*(1-VLOOKUP(A278,FX!A:M,13,0))))-1</f>
        <v>2.8083983959246162E-3</v>
      </c>
      <c r="I278" s="25">
        <f si="79" t="shared"/>
        <v>3.1357866717218741E-3</v>
      </c>
      <c r="J278">
        <v>3489.7566999999999</v>
      </c>
      <c r="K278">
        <v>3473.3236000000002</v>
      </c>
      <c r="L278" s="25">
        <f>+K278/J278-1</f>
        <v>-4.7089529192678725E-3</v>
      </c>
      <c r="M278">
        <f si="114" t="shared"/>
        <v>4</v>
      </c>
    </row>
    <row r="279" spans="1:14">
      <c r="A279" s="1">
        <v>42790</v>
      </c>
      <c r="B279">
        <v>25.34</v>
      </c>
      <c r="C279" s="25">
        <f ref="C279:C280" si="155" t="shared">B279/B278-1</f>
        <v>-2.3622047244094002E-3</v>
      </c>
      <c r="D279" s="26">
        <f ref="D279:D280" si="156" t="shared">+F278*(1+L279)</f>
        <v>25.324449859788473</v>
      </c>
      <c r="E279" s="26">
        <f>D279*((1-VLOOKUP(A279,FX!A:M,13,0)))</f>
        <v>25.310866532498853</v>
      </c>
      <c r="F279">
        <v>25.306799999999999</v>
      </c>
      <c r="G279" s="25">
        <f ref="G279" si="157" t="shared">+B279/D279-1</f>
        <v>6.1403664433479221E-4</v>
      </c>
      <c r="H279" s="25">
        <f>(B279/(D279*(1-VLOOKUP(A279,FX!A:M,13,0))))-1</f>
        <v>1.1510260805864814E-3</v>
      </c>
      <c r="I279" s="25">
        <f si="79" t="shared"/>
        <v>1.3119003587969136E-3</v>
      </c>
      <c r="J279">
        <v>3473.3236000000002</v>
      </c>
      <c r="K279">
        <v>3473.8517000000002</v>
      </c>
      <c r="L279" s="25">
        <f>+K279/J279-1</f>
        <v>1.5204457194828436E-4</v>
      </c>
      <c r="M279">
        <f si="114" t="shared"/>
        <v>5</v>
      </c>
      <c r="N279" s="50" t="s">
        <v>241</v>
      </c>
    </row>
    <row r="280" spans="1:14">
      <c r="A280" s="1">
        <v>42793</v>
      </c>
      <c r="B280">
        <v>25.14</v>
      </c>
      <c r="C280" s="25">
        <f si="155" t="shared"/>
        <v>-7.8926598263614478E-3</v>
      </c>
      <c r="D280" s="26">
        <f si="156" t="shared"/>
        <v>25.105525130805091</v>
      </c>
      <c r="E280" s="26">
        <f>D280*((1-VLOOKUP(A280,FX!A:M,13,0)))</f>
        <v>25.076876875492335</v>
      </c>
      <c r="F280">
        <v>25.061199999999999</v>
      </c>
      <c r="G280" s="25">
        <f ref="G280" si="158" t="shared">+B280/D280-1</f>
        <v>1.3731984897862315E-3</v>
      </c>
      <c r="H280" s="25">
        <f>(B280/(D280*(1-VLOOKUP(A280,FX!A:M,13,0))))-1</f>
        <v>2.5171844492866136E-3</v>
      </c>
      <c r="I280" s="25">
        <f si="79" t="shared"/>
        <v>3.1443027468756046E-3</v>
      </c>
      <c r="J280">
        <v>3473.8517000000002</v>
      </c>
      <c r="K280">
        <v>3446.2228</v>
      </c>
      <c r="L280" s="25">
        <f ref="L280:L284" si="159" t="shared">+K280/J280-1</f>
        <v>-7.9533907564333095E-3</v>
      </c>
      <c r="M280">
        <f ref="M280:M284" si="160" t="shared">WEEKDAY(A280,2)</f>
        <v>1</v>
      </c>
    </row>
    <row r="281" spans="1:14">
      <c r="A281" s="1">
        <v>42794</v>
      </c>
      <c r="B281">
        <v>25.16</v>
      </c>
      <c r="C281" s="25">
        <f ref="C281" si="161" t="shared">B281/B280-1</f>
        <v>7.9554494828948386E-4</v>
      </c>
      <c r="D281" s="26">
        <f ref="D281" si="162" t="shared">+F280*(1+L281)</f>
        <v>25.109104811900149</v>
      </c>
      <c r="E281" s="26">
        <f>D281*((1-VLOOKUP(A281,FX!A:M,13,0)))</f>
        <v>25.127592356601031</v>
      </c>
      <c r="F281">
        <v>25.135200000000001</v>
      </c>
      <c r="G281" s="25">
        <f ref="G281" si="163" t="shared">+B281/D281-1</f>
        <v>2.0269614739800712E-3</v>
      </c>
      <c r="H281" s="25">
        <f>(B281/(D281*(1-VLOOKUP(A281,FX!A:M,13,0))))-1</f>
        <v>1.2897233821311804E-3</v>
      </c>
      <c r="I281" s="25">
        <f si="79" t="shared"/>
        <v>9.8666412043657559E-4</v>
      </c>
      <c r="J281">
        <v>3446.2228</v>
      </c>
      <c r="K281">
        <v>3452.8103000000001</v>
      </c>
      <c r="L281" s="25">
        <f si="159" t="shared"/>
        <v>1.9115130919569179E-3</v>
      </c>
      <c r="M281">
        <f si="160" t="shared"/>
        <v>2</v>
      </c>
    </row>
    <row r="282" spans="1:14">
      <c r="A282" s="1">
        <v>42795</v>
      </c>
      <c r="B282">
        <v>25.29</v>
      </c>
      <c r="C282" s="25">
        <f ref="C282" si="164" t="shared">B282/B281-1</f>
        <v>5.1669316375198004E-3</v>
      </c>
      <c r="D282" s="26">
        <f ref="D282" si="165" t="shared">+F281*(1+L282)</f>
        <v>25.17616469214078</v>
      </c>
      <c r="E282" s="26">
        <f>D282*((1-VLOOKUP(A282,FX!A:M,13,0)))</f>
        <v>25.130672659160428</v>
      </c>
      <c r="F282">
        <v>25.126899999999999</v>
      </c>
      <c r="G282" s="25">
        <f ref="G282" si="166" t="shared">+B282/D282-1</f>
        <v>4.5215508101101864E-3</v>
      </c>
      <c r="H282" s="25">
        <f>(B282/(D282*(1-VLOOKUP(A282,FX!A:M,13,0))))-1</f>
        <v>6.3399552809619841E-3</v>
      </c>
      <c r="I282" s="25">
        <f si="79" t="shared"/>
        <v>6.4910514229770122E-3</v>
      </c>
      <c r="J282">
        <v>3452.8103000000001</v>
      </c>
      <c r="K282">
        <v>3458.4376000000002</v>
      </c>
      <c r="L282" s="25">
        <f si="159" t="shared"/>
        <v>1.6297738685500107E-3</v>
      </c>
      <c r="M282">
        <f si="160" t="shared"/>
        <v>3</v>
      </c>
      <c r="N282" s="50" t="s">
        <v>244</v>
      </c>
    </row>
    <row r="283" spans="1:14">
      <c r="A283" s="1">
        <v>42796</v>
      </c>
      <c r="B283">
        <v>24.83</v>
      </c>
      <c r="C283" s="25">
        <f ref="C283" si="167" t="shared">B283/B282-1</f>
        <v>-1.8189007512851019E-2</v>
      </c>
      <c r="D283" s="26">
        <f ref="D283" si="168" t="shared">+F282*(1+L283)</f>
        <v>24.957316338588846</v>
      </c>
      <c r="E283" s="26">
        <f>D283*((1-VLOOKUP(A283,FX!A:M,13,0)))</f>
        <v>24.89725362336436</v>
      </c>
      <c r="F283">
        <v>24.8874</v>
      </c>
      <c r="G283" s="25">
        <f ref="G283" si="169" t="shared">+B283/D283-1</f>
        <v>-5.1013633381723489E-3</v>
      </c>
      <c r="H283" s="25">
        <f>(B283/(D283*(1-VLOOKUP(A283,FX!A:M,13,0))))-1</f>
        <v>-2.7012466668713264E-3</v>
      </c>
      <c r="I283" s="25">
        <f si="79" t="shared"/>
        <v>-2.3063879714233515E-3</v>
      </c>
      <c r="J283">
        <v>3458.4376000000002</v>
      </c>
      <c r="K283">
        <v>3435.0963000000002</v>
      </c>
      <c r="L283" s="25">
        <f si="159" t="shared"/>
        <v>-6.749088085325039E-3</v>
      </c>
      <c r="M283">
        <f si="160" t="shared"/>
        <v>4</v>
      </c>
    </row>
    <row r="284" spans="1:14">
      <c r="A284" s="1">
        <v>42797</v>
      </c>
      <c r="B284">
        <v>24.89</v>
      </c>
      <c r="C284" s="25">
        <f ref="C284" si="170" t="shared">B284/B283-1</f>
        <v>2.4164317358035259E-3</v>
      </c>
      <c r="D284" s="26">
        <f ref="D284" si="171" t="shared">+F283*(1+L284)</f>
        <v>24.834993024422634</v>
      </c>
      <c r="E284" s="26">
        <f>D284*((1-VLOOKUP(A284,FX!A:M,13,0)))</f>
        <v>24.788865810356356</v>
      </c>
      <c r="F284">
        <v>24.798100000000002</v>
      </c>
      <c r="G284" s="25">
        <f ref="G284" si="172" t="shared">+B284/D284-1</f>
        <v>2.2148979676890335E-3</v>
      </c>
      <c r="H284" s="25">
        <f>(B284/(D284*(1-VLOOKUP(A284,FX!A:M,13,0))))-1</f>
        <v>4.0798231922896111E-3</v>
      </c>
      <c r="I284" s="25">
        <f si="79" t="shared"/>
        <v>3.7059290832766045E-3</v>
      </c>
      <c r="J284">
        <v>3435.0963000000002</v>
      </c>
      <c r="K284">
        <v>3427.8627999999999</v>
      </c>
      <c r="L284" s="25">
        <f si="159" t="shared"/>
        <v>-2.1057633813643672E-3</v>
      </c>
      <c r="M284">
        <f si="160" t="shared"/>
        <v>5</v>
      </c>
    </row>
    <row r="285" spans="1:14">
      <c r="A285" s="1">
        <v>42800</v>
      </c>
    </row>
    <row r="286" spans="1:14">
      <c r="A286" s="1">
        <f>+A285+1</f>
        <v>42801</v>
      </c>
    </row>
    <row r="287" spans="1:14">
      <c r="A287" s="1">
        <f ref="A287:A289" si="173" t="shared">+A286+1</f>
        <v>42802</v>
      </c>
    </row>
    <row r="288" spans="1:14">
      <c r="A288" s="1">
        <f si="173" t="shared"/>
        <v>42803</v>
      </c>
    </row>
    <row r="289" spans="1:1">
      <c r="A289" s="1">
        <f si="173" t="shared"/>
        <v>42804</v>
      </c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12</vt:i4>
      </vt:variant>
    </vt:vector>
  </HeadingPairs>
  <TitlesOfParts>
    <vt:vector baseType="lpstr" size="12">
      <vt:lpstr>FX</vt:lpstr>
      <vt:lpstr>Shcomp</vt:lpstr>
      <vt:lpstr>2823</vt:lpstr>
      <vt:lpstr>2822</vt:lpstr>
      <vt:lpstr>3147</vt:lpstr>
      <vt:lpstr>3188</vt:lpstr>
      <vt:lpstr>FXI</vt:lpstr>
      <vt:lpstr>CNXT</vt:lpstr>
      <vt:lpstr>ASHR</vt:lpstr>
      <vt:lpstr>ASHS</vt:lpstr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2015-10-13T22:00:26Z</dcterms:created>
  <dc:creator>Microsoft</dc:creator>
  <cp:lastModifiedBy>Administrator</cp:lastModifiedBy>
  <dcterms:modified xsi:type="dcterms:W3CDTF">2017-03-07T21:32:18Z</dcterms:modified>
</cp:coreProperties>
</file>