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86" i="20" l="1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236" i="25" l="1"/>
  <c r="B235" i="25"/>
  <c r="B234" i="25"/>
  <c r="B233" i="25"/>
  <c r="S285" i="20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8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G368" i="8"/>
  <c r="H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H367" i="8"/>
  <c r="G367" i="8"/>
  <c r="E367" i="8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R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H365" i="8" s="1"/>
  <c r="E365" i="8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H364" i="8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G363" i="8"/>
  <c r="H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H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H361" i="8" s="1"/>
  <c r="E361" i="8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H360" i="8" s="1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<sst xmlns="http://schemas.openxmlformats.org/spreadsheetml/2006/main" count="500" uniqueCount="404">
  <si>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</si>
  <si>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</si>
  <si>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</si>
  <si>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</si>
  <si>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</si>
  <si>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</si>
  <si>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</si>
  <si>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</si>
  <si>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</si>
  <si>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</si>
  <si>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</si>
  <si>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</si>
  <si>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</si>
  <si>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</si>
  <si>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</si>
  <si>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</si>
  <si>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</si>
  <si>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</si>
  <si>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</si>
  <si>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</si>
  <si>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</si>
  <si>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</si>
  <si>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</si>
  <si>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</si>
  <si>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</si>
  <si>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</si>
  <si>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</si>
  <si>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</si>
  <si>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</si>
  <si>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</si>
  <si>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</si>
  <si>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</si>
  <si>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</si>
  <si>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</si>
  <si>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</si>
  <si>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</si>
  <si>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</si>
  <si>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</si>
  <si>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</si>
  <si>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</si>
  <si>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</si>
  <si>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</si>
  <si>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</si>
  <si>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</si>
  <si>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</si>
  <si>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</si>
  <si>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</si>
  <si>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</si>
  <si>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</si>
  <si>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</si>
  <si>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</si>
  <si>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</si>
  <si>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</si>
  <si>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</si>
  <si>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</si>
  <si>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</si>
  <si>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</si>
  <si>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</si>
  <si>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</si>
  <si>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</si>
  <si>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</si>
  <si>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</si>
  <si>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</si>
  <si>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</si>
  <si>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</si>
  <si>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</si>
  <si>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</si>
  <si>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</si>
  <si>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</si>
  <si>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</si>
  <si>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</si>
  <si>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</si>
  <si>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</si>
  <si>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</si>
  <si>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</si>
  <si>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</si>
  <si>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</si>
  <si>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</si>
  <si>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</si>
  <si>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</si>
  <si>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</si>
  <si>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</si>
  <si>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</si>
  <si>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</si>
  <si>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</si>
  <si>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</si>
  <si>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</si>
  <si>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</si>
  <si>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</si>
  <si>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</si>
  <si>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</si>
  <si>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</si>
  <si>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</si>
  <si>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</si>
  <si>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</si>
  <si>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</si>
  <si>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</si>
  <si>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</si>
  <si>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</si>
  <si>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</si>
  <si>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</si>
  <si>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</si>
  <si>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</si>
  <si>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</si>
  <si>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</si>
  <si>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</si>
  <si>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</si>
  <si>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</si>
  <si>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</si>
  <si>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</si>
  <si>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</si>
  <si>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</si>
  <si>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</si>
  <si>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</si>
  <si>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</si>
  <si>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</si>
  <si>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</si>
  <si>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</si>
  <si>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</si>
  <si>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</si>
  <si>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</si>
  <si>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</si>
  <si>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</si>
  <si>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</si>
  <si>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</si>
  <si>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</si>
  <si>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</si>
  <si>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</si>
  <si>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</si>
  <si>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</si>
  <si>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</si>
  <si>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</si>
  <si>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</si>
  <si>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</si>
  <si>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</si>
  <si>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</si>
  <si>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</si>
  <si>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</si>
  <si>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</si>
  <si>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</si>
  <si>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</si>
  <si>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</si>
  <si>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</si>
  <si>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</si>
  <si>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</si>
  <si>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</si>
  <si>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</si>
  <si>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</si>
  <si>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</si>
  <si>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</si>
  <si>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</si>
  <si>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</si>
  <si>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</si>
  <si>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</si>
  <si>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</si>
  <si>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</si>
  <si>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</si>
  <si>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</si>
  <si>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</si>
  <si>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</si>
  <si>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</si>
  <si>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</si>
  <si>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</si>
  <si>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</si>
  <si>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</si>
  <si>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</si>
  <si>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</si>
  <si>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</si>
  <si>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</si>
  <si>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</si>
  <si>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</si>
  <si>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</si>
  <si>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</si>
  <si>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</si>
  <si>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</si>
  <si>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</si>
  <si>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</si>
  <si>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</si>
  <si>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</si>
  <si>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</si>
  <si>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</si>
  <si>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</si>
  <si>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</si>
  <si>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</si>
  <si>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</si>
  <si>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</si>
  <si>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</si>
  <si>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</si>
  <si>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</si>
  <si>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</si>
  <si>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</si>
  <si>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</si>
  <si>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</si>
  <si>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</si>
  <si>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</si>
  <si>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</si>
  <si>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</si>
  <si>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</si>
  <si>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</si>
  <si>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</si>
  <si>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</si>
  <si>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</si>
  <si>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</si>
  <si>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</si>
  <si>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</si>
  <si>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</si>
  <si>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</si>
  <si>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</si>
  <si>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</si>
  <si>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</si>
  <si>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</si>
  <si>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</si>
  <si>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</si>
  <si>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</si>
  <si>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</si>
  <si>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</si>
  <si>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</si>
  <si>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</si>
  <si>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</si>
  <si>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</si>
  <si>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</si>
  <si>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</si>
  <si>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</si>
  <si>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</si>
  <si>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</si>
  <si>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</si>
  <si>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</si>
  <si>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</si>
  <si>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</si>
  <si>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</si>
  <si>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</si>
  <si>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</si>
  <si>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</si>
  <si>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</si>
  <si>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</si>
  <si>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</si>
  <si>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</si>
  <si>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</si>
  <si>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</si>
  <si>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</si>
  <si>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</si>
  <si>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</si>
  <si>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</si>
  <si>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</si>
  <si>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</si>
  <si>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</si>
  <si>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</si>
  <si>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</si>
  <si>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</si>
  <si>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</si>
  <si>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</si>
  <si>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</si>
  <si>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</si>
  <si>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</si>
  <si>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</si>
  <si>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</si>
  <si>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</si>
  <si>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</si>
  <si>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</si>
  <si>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</si>
  <si>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</si>
  <si>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</si>
  <si>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</si>
  <si>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</si>
  <si>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</si>
  <si>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</si>
  <si>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</si>
  <si>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</si>
  <si>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</si>
  <si>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</si>
  <si>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</si>
  <si>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</si>
  <si>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</si>
  <si>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</si>
  <si>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</si>
  <si>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</si>
  <si>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</si>
  <si>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</si>
  <si>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</si>
  <si>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</si>
  <si>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</si>
  <si>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</si>
  <si>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</si>
  <si>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</si>
  <si>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</si>
  <si>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</si>
  <si>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</si>
  <si>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</si>
  <si>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</si>
  <si>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</si>
  <si>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</si>
  <si>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</si>
  <si>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</si>
  <si>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</si>
  <si>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</si>
  <si>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</si>
  <si>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</si>
  <si>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</si>
  <si>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</si>
  <si>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</si>
  <si>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</si>
  <si>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</si>
  <si>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</si>
  <si>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</si>
  <si>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</si>
  <si>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</si>
  <si>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</si>
  <si>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</si>
  <si>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</si>
  <si>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</si>
  <si>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</si>
  <si>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</si>
  <si>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</si>
  <si>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</si>
  <si>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</si>
  <si>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</si>
  <si>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</si>
  <si>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</si>
  <si>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</si>
  <si>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</si>
  <si>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</si>
  <si>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</si>
  <si>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</si>
  <si>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</si>
  <si>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</si>
  <si>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</si>
  <si>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</si>
  <si>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</si>
  <si>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</si>
  <si>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</si>
  <si>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</si>
  <si>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</si>
  <si>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</si>
  <si>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</si>
  <si>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</si>
  <si>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</si>
  <si>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</si>
  <si>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</si>
  <si>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</si>
  <si>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</si>
  <si>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</si>
  <si>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</si>
  <si>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</si>
  <si>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</si>
  <si>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</si>
  <si>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</si>
  <si>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</si>
  <si>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</si>
  <si>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</si>
  <si>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</si>
  <si>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</si>
  <si>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</si>
  <si>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</si>
  <si>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</si>
  <si>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</si>
  <si>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</si>
  <si>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</si>
  <si>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</si>
  <si>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</si>
  <si>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</si>
  <si>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</si>
  <si>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</si>
  <si>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</si>
  <si>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</si>
  <si>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</si>
  <si>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</si>
  <si>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</si>
  <si>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</si>
  <si>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</si>
  <si>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</si>
  <si>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</si>
  <si>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</si>
  <si>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</si>
  <si>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</si>
  <si>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</si>
  <si>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</si>
  <si>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</si>
  <si>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</si>
  <si>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</si>
  <si>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</si>
  <si>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</si>
  <si>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</si>
  <si>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</si>
  <si>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</si>
  <si>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</si>
  <si>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</si>
  <si>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</si>
  <si>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</si>
  <si>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</si>
  <si>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</si>
  <si>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</si>
  <si>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</si>
  <si>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</si>
  <si>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</si>
  <si>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</si>
  <si>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</si>
  <si>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</si>
  <si>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</si>
  <si>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</si>
  <si>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</si>
  <si>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</si>
  <si>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</si>
  <si>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</si>
  <si>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FTSEA50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</si>
</sst>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G12" sqref="G12"/>
    </sheetView>
  </sheetViews>
  <sheetFormatPr defaultRowHeight="13.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ht="14.1">
      <c r="A1" s="1">
        <f>D10</f>
        <v>42926</v>
      </c>
    </row>
    <row r="2" spans="1:14" ht="14.1">
      <c r="A2" t="s">
        <v>390</v>
      </c>
      <c r="B2" s="39">
        <v>6.8007049999999998</v>
      </c>
      <c r="C2" s="1">
        <v>42926</v>
      </c>
      <c r="D2" s="41">
        <v>13</v>
      </c>
    </row>
    <row r="3" spans="1:14">
      <c r="A3" t="s">
        <v>391</v>
      </c>
      <c r="B3" s="39">
        <v>6.80457</v>
      </c>
      <c r="C3" s="1">
        <v>42926</v>
      </c>
      <c r="D3" s="41">
        <v>16</v>
      </c>
      <c r="J3" s="91"/>
      <c r="K3" s="92"/>
      <c r="L3" s="93"/>
    </row>
    <row r="4" spans="1:14">
      <c r="A4" t="s">
        <v>392</v>
      </c>
      <c r="B4" s="39">
        <v>6.8058300000000003</v>
      </c>
      <c r="C4" s="1">
        <v>42927</v>
      </c>
      <c r="D4" s="41">
        <v>4</v>
      </c>
      <c r="J4" s="68"/>
      <c r="K4" s="69"/>
      <c r="L4" s="70"/>
    </row>
    <row r="5" spans="1:14">
      <c r="A5" t="s">
        <v>348</v>
      </c>
      <c r="B5" s="39">
        <v>3653.6867999999999</v>
      </c>
      <c r="C5" s="41">
        <v>3655.9292999999998</v>
      </c>
      <c r="D5" s="25">
        <v>-5.9999999999999995E-4</v>
      </c>
      <c r="J5" s="71"/>
      <c r="K5" s="72"/>
      <c r="L5" s="73"/>
      <c r="M5" s="74"/>
    </row>
    <row r="6" spans="1:14">
      <c r="A6" t="s">
        <v>349</v>
      </c>
      <c r="B6" s="39">
        <v>3212.6318999999999</v>
      </c>
      <c r="C6" s="41">
        <v>3217.9567000000002</v>
      </c>
      <c r="D6" s="25">
        <v>-1.6999999999999999E-3</v>
      </c>
      <c r="J6" s="75"/>
      <c r="K6" s="76"/>
      <c r="L6" s="77"/>
      <c r="M6" s="78"/>
    </row>
    <row r="7" spans="1:14">
      <c r="A7" t="s">
        <v>350</v>
      </c>
      <c r="B7">
        <v>1803.2470000000001</v>
      </c>
      <c r="C7" s="39">
        <v>1835.4390000000001</v>
      </c>
      <c r="D7" s="25">
        <v>-1.7500000000000002E-2</v>
      </c>
      <c r="H7" s="96"/>
      <c r="J7" s="79"/>
      <c r="K7" s="80"/>
      <c r="L7" s="81"/>
      <c r="M7" s="82"/>
    </row>
    <row r="8" spans="1:14">
      <c r="A8" t="s">
        <v>351</v>
      </c>
      <c r="B8">
        <v>10505.602000000001</v>
      </c>
      <c r="C8" s="39">
        <v>10563.717000000001</v>
      </c>
      <c r="D8" s="25">
        <v>-5.4999999999999997E-3</v>
      </c>
      <c r="J8" s="83"/>
      <c r="K8" s="84"/>
      <c r="L8" s="85"/>
      <c r="M8" s="86"/>
    </row>
    <row r="9" spans="1:14">
      <c r="A9" t="s">
        <v>352</v>
      </c>
      <c r="B9">
        <v>6206.5568000000003</v>
      </c>
      <c r="C9" s="39">
        <v>6226.0108</v>
      </c>
      <c r="D9" s="25">
        <v>-3.0999999999999999E-3</v>
      </c>
      <c r="J9" s="87"/>
      <c r="K9" s="88"/>
      <c r="L9" s="89"/>
      <c r="M9" s="90"/>
    </row>
    <row r="10" spans="1:14" ht="14.1">
      <c r="A10" t="s">
        <v>353</v>
      </c>
      <c r="B10">
        <v>12.52</v>
      </c>
      <c r="C10" s="39">
        <v>12.765000000000001</v>
      </c>
      <c r="D10" s="1">
        <v>42926</v>
      </c>
    </row>
    <row r="11" spans="1:14" ht="14.1">
      <c r="A11" t="s">
        <v>354</v>
      </c>
      <c r="B11">
        <v>13</v>
      </c>
      <c r="C11" s="39">
        <v>13.0076</v>
      </c>
      <c r="D11" s="1">
        <v>42926</v>
      </c>
    </row>
    <row r="12" spans="1:14">
      <c r="A12" t="s">
        <v>355</v>
      </c>
      <c r="B12">
        <v>7.64</v>
      </c>
      <c r="C12" s="1">
        <v>7.6829999999999998</v>
      </c>
      <c r="D12" s="1">
        <v>42926</v>
      </c>
      <c r="J12" s="53"/>
      <c r="K12" s="56"/>
      <c r="L12" s="59"/>
      <c r="M12" s="62"/>
      <c r="N12" s="65"/>
    </row>
    <row r="13" spans="1:14">
      <c r="A13" t="s">
        <v>356</v>
      </c>
      <c r="B13">
        <v>43.05</v>
      </c>
      <c r="C13" s="39">
        <v>43.2</v>
      </c>
      <c r="D13" s="1">
        <v>42923</v>
      </c>
      <c r="J13" s="54"/>
      <c r="K13" s="57"/>
      <c r="L13" s="60"/>
      <c r="M13" s="63"/>
      <c r="N13" s="66"/>
    </row>
    <row r="14" spans="1:14">
      <c r="A14" t="s">
        <v>357</v>
      </c>
      <c r="B14">
        <v>39.549999999999997</v>
      </c>
      <c r="C14" s="39">
        <v>39.53</v>
      </c>
      <c r="D14" s="1">
        <v>42923</v>
      </c>
      <c r="J14" s="55"/>
      <c r="K14" s="58"/>
      <c r="L14" s="61"/>
      <c r="M14" s="64"/>
      <c r="N14" s="67"/>
    </row>
    <row r="15" spans="1:14" ht="14.1">
      <c r="A15" t="s">
        <v>358</v>
      </c>
      <c r="B15">
        <v>30.986999999999998</v>
      </c>
      <c r="C15">
        <v>31.3797</v>
      </c>
      <c r="D15" s="1">
        <v>42923</v>
      </c>
    </row>
    <row r="16" spans="1:14" ht="14.1">
      <c r="A16" t="s">
        <v>359</v>
      </c>
      <c r="B16">
        <v>27.13</v>
      </c>
      <c r="C16">
        <v>27.086400000000001</v>
      </c>
      <c r="D16" s="1">
        <v>42923</v>
      </c>
    </row>
    <row r="17" spans="1:16" ht="14.1">
      <c r="A17" t="s">
        <v>360</v>
      </c>
      <c r="B17">
        <v>33.319000000000003</v>
      </c>
      <c r="C17" s="1">
        <v>33.363</v>
      </c>
      <c r="D17" s="1">
        <v>42923</v>
      </c>
    </row>
    <row r="18" spans="1:16" ht="14.1">
      <c r="A18" t="s">
        <v>361</v>
      </c>
      <c r="B18">
        <v>11396.91</v>
      </c>
      <c r="C18" s="1"/>
      <c r="D18" s="1"/>
    </row>
    <row r="19" spans="1:16" ht="14.1">
      <c r="A19" t="s">
        <v>403</v>
      </c>
      <c r="B19">
        <v>11396.91</v>
      </c>
      <c r="D19" s="1"/>
    </row>
    <row r="20" spans="1:16" ht="14.1">
      <c r="A20" t="s">
        <v>362</v>
      </c>
      <c r="B20">
        <v>17453.2</v>
      </c>
      <c r="C20" s="1"/>
      <c r="D20" s="41"/>
    </row>
    <row r="21" spans="1:16" ht="14.1">
      <c r="A21" t="s">
        <v>400</v>
      </c>
      <c r="B21">
        <v>6.7964000000000002</v>
      </c>
      <c r="C21" s="1">
        <v>42927</v>
      </c>
      <c r="D21" s="41">
        <v>0.28636574074074073</v>
      </c>
    </row>
    <row r="22" spans="1:16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>
      <c r="A23" s="39">
        <v>3208.4627</v>
      </c>
      <c r="B23" s="39">
        <v>3205.837</v>
      </c>
      <c r="C23" s="39">
        <v>3204.9295000000002</v>
      </c>
      <c r="D23" s="1">
        <v>3207.9198000000001</v>
      </c>
      <c r="E23">
        <v>3211.3110000000001</v>
      </c>
      <c r="F23">
        <v>3221.6662000000001</v>
      </c>
      <c r="G23">
        <v>3203.2089000000001</v>
      </c>
      <c r="H23">
        <v>1012</v>
      </c>
      <c r="I23">
        <v>938</v>
      </c>
      <c r="J23">
        <v>3211.3110000000001</v>
      </c>
      <c r="K23">
        <v>3211.2651999999998</v>
      </c>
      <c r="L23">
        <v>3211.8515000000002</v>
      </c>
      <c r="M23">
        <v>3222.6945999999998</v>
      </c>
      <c r="N23">
        <v>3208.2752</v>
      </c>
      <c r="O23">
        <v>1419</v>
      </c>
      <c r="P23">
        <v>1447</v>
      </c>
    </row>
    <row r="24" spans="1:16">
      <c r="C24" s="39"/>
      <c r="D24" s="1"/>
    </row>
    <row r="25" spans="1:16">
      <c r="D25" s="1"/>
    </row>
    <row r="26" spans="1:16">
      <c r="D26" s="25"/>
    </row>
    <row r="27" spans="1:16">
      <c r="D27" s="1"/>
    </row>
    <row r="28" spans="1:16">
      <c r="C28" s="1"/>
      <c r="D28" s="94"/>
    </row>
    <row r="29" spans="1:16">
      <c r="C29" s="1"/>
      <c r="D29" s="1"/>
    </row>
    <row r="30" spans="1:16">
      <c r="D30" s="1"/>
    </row>
    <row r="31" spans="1:16">
      <c r="D31" s="1"/>
    </row>
    <row r="32" spans="1:16">
      <c r="C32" s="1"/>
      <c r="D32" s="1"/>
    </row>
    <row r="33" spans="3:4">
      <c r="D33" s="1"/>
    </row>
    <row r="34" spans="3:4">
      <c r="D34" s="1"/>
    </row>
    <row r="35" spans="3:4">
      <c r="D35" s="1"/>
    </row>
    <row r="36" spans="3:4">
      <c r="D36" s="1"/>
    </row>
    <row r="37" spans="3:4">
      <c r="C37" s="1"/>
      <c r="D37" s="1"/>
    </row>
    <row r="38" spans="3:4">
      <c r="C38" s="1"/>
      <c r="D38" s="94"/>
    </row>
    <row r="39" spans="3:4">
      <c r="D39" s="1"/>
    </row>
    <row r="40" spans="3:4">
      <c r="D40" s="1"/>
    </row>
    <row r="41" spans="3:4">
      <c r="D41" s="1"/>
    </row>
    <row r="42" spans="3:4">
      <c r="D42" s="1"/>
    </row>
    <row r="43" spans="3:4">
      <c r="C43" s="1"/>
      <c r="D43" s="1"/>
    </row>
    <row r="44" spans="3:4">
      <c r="D44" s="1"/>
    </row>
    <row r="45" spans="3:4">
      <c r="D45" s="1"/>
    </row>
    <row r="46" spans="3:4">
      <c r="D46" s="25"/>
    </row>
    <row r="47" spans="3:4">
      <c r="D47" s="25"/>
    </row>
    <row r="48" spans="3:4">
      <c r="D48" s="25"/>
    </row>
    <row r="49" spans="3:4">
      <c r="D49" s="25"/>
    </row>
    <row r="50" spans="3:4">
      <c r="D50" s="25"/>
    </row>
    <row r="51" spans="3:4">
      <c r="D51" s="1"/>
    </row>
    <row r="52" spans="3:4">
      <c r="D52" s="1"/>
    </row>
    <row r="53" spans="3:4">
      <c r="D53" s="1"/>
    </row>
    <row r="54" spans="3:4">
      <c r="C54" s="1"/>
      <c r="D54" s="1"/>
    </row>
    <row r="55" spans="3:4">
      <c r="D55" s="1"/>
    </row>
    <row r="56" spans="3:4"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C62" s="1"/>
      <c r="D62" s="94"/>
    </row>
    <row r="63" spans="3:4">
      <c r="C63" s="1"/>
      <c r="D63" s="94"/>
    </row>
    <row r="64" spans="3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25"/>
    </row>
    <row r="84" spans="4:4">
      <c r="D84" s="25"/>
    </row>
    <row r="85" spans="4:4">
      <c r="D85" s="25"/>
    </row>
    <row r="86" spans="4:4">
      <c r="D86" s="25"/>
    </row>
    <row r="87" spans="4:4">
      <c r="D87" s="25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9" spans="3:4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36"/>
  <sheetViews>
    <sheetView zoomScale="115" zoomScaleNormal="115" workbookViewId="0">
      <pane xSplit="1" ySplit="1" topLeftCell="B205" activePane="bottomRight" state="frozen"/>
      <selection pane="topRight" activeCell="B1" sqref="B1"/>
      <selection pane="bottomLeft" activeCell="A2" sqref="A2"/>
      <selection pane="bottomRight" activeCell="A232" sqref="A232"/>
    </sheetView>
  </sheetViews>
  <sheetFormatPr defaultRowHeight="13.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3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232" si="15">LN(C220/C219)</f>
        <v>5.8655326653686257E-5</v>
      </c>
      <c r="H220">
        <v>6.8302350000000001</v>
      </c>
      <c r="I220" s="25">
        <f t="shared" ref="I220:I232" si="16">LN(H220/H219)</f>
        <v>1.1859738836099735E-4</v>
      </c>
      <c r="J220">
        <v>6.8346549999999997</v>
      </c>
      <c r="K220" s="25">
        <f t="shared" ref="K220:K232" si="17">LN(J220/J219)</f>
        <v>6.0958008553464011E-4</v>
      </c>
      <c r="L220">
        <v>6.837275</v>
      </c>
      <c r="M220" s="25">
        <f t="shared" ref="M220:M232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</row>
    <row r="234" spans="1:14">
      <c r="A234" s="1">
        <v>42928</v>
      </c>
      <c r="B234" s="41">
        <f t="shared" si="14"/>
        <v>3</v>
      </c>
    </row>
    <row r="235" spans="1:14">
      <c r="A235" s="1">
        <v>42929</v>
      </c>
      <c r="B235" s="41">
        <f t="shared" si="14"/>
        <v>4</v>
      </c>
    </row>
    <row r="236" spans="1:14">
      <c r="A236" s="1">
        <v>42930</v>
      </c>
      <c r="B23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290"/>
  <sheetViews>
    <sheetView zoomScale="115" zoomScaleNormal="115" workbookViewId="0">
      <pane xSplit="2" ySplit="6" topLeftCell="AU268" activePane="bottomRight" state="frozen"/>
      <selection pane="topRight" activeCell="C1" sqref="C1"/>
      <selection pane="bottomLeft" activeCell="A3" sqref="A3"/>
      <selection pane="bottomRight" activeCell="B286" sqref="B286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>
      <c r="BK2" s="51"/>
    </row>
    <row r="3" spans="1:284" s="39" customFormat="1" ht="14.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>
      <c r="C5" s="45" t="s">
        <v>49</v>
      </c>
      <c r="BE5" s="45" t="s">
        <v>82</v>
      </c>
      <c r="BK5" s="52"/>
    </row>
    <row r="6" spans="1:284" ht="14.1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4.1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4.1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4.1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4.1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4.1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4.1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4.1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4.1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4.1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4.1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4.1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4.1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4.1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4.1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4.1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4.1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4.1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4.1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4.1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4.1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4.1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4.1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4.1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4.1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4.1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4.1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4.1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4.1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4.1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4.1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4.1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4.1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4.1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4.1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4.1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4.1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4.1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4.1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4.1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4.1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4.1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4.1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4.1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4.1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4.1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4.1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4.1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4.1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4.1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4.1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4.1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4.1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4.1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4.1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4.1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4.1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4.1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4.1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4.1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4.1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4.1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4.1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4.1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4.1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4.1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4.1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4.1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4.1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4.1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4.1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4.1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4.1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4.1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4.1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4.1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4.1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4.1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4.1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4.1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4.1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4.1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4.1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4.1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4.1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4.1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4.1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4.1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4.1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4.1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4.1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4.1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4.1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4.1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4.1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4.1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4.1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4.1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4.1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4.1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4.1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4.1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4.1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4.1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4.1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4.1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4.1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4.1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4.1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4.1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4.1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4.1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4.1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4.1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4.1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4.1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4.1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4.1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4.1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4.1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4.1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4.1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4.1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4.1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4.1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4.1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4.1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4.1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4.1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4.1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4.1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4.1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4.1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4.1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4.1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4.1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4.1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4.1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4.1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4.1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4.1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4.1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4.1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4.1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4.1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4.1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4.1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4.1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4.1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4.1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4.1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4.1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4.1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4.1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ht="14.1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ht="14.1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ht="14.1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ht="14.1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ht="14.1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ht="14.1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ht="14.1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ht="14.1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86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ht="14.1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ht="14.1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ht="14.1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ht="14.1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ht="14.1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ht="14.1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ht="14.1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ht="14.1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4.1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4.1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4.1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4.1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4.1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4.1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4.1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ht="14.1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2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ht="14.1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ht="14.1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8.1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ht="14.1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ht="14.1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ht="14.1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ht="14.1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ht="14.1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ht="14.1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2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ht="14.1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ht="14.1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ht="14.1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.9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.9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ht="14.1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ht="14.1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ht="14.1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ht="14.1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ht="14.1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ht="14.1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ht="14.1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ht="14.1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ht="14.1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ht="14.1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ht="14.1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ht="14.1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ht="14.1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ht="14.1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ht="14.1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2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ht="14.1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ht="14.1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ht="14.1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ht="14.1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ht="14.1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ht="14.1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ht="14.1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6.1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ht="14.1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ht="14.1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ht="14.1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ht="14.1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6.1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ht="14.1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ht="14.1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ht="14.1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ht="14.1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ht="14.1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ht="14.1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ht="14.1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ht="14.1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ht="14.1">
      <c r="A238" s="1">
        <v>42853</v>
      </c>
      <c r="B238" s="41">
        <f t="shared" ref="B238:B290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ht="14.1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2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ht="14.1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ht="14.1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ht="14.1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ht="14.1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ht="14.1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ht="14.1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ht="14.1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ht="14.1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ht="14.1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ht="14.1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ht="14.1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ht="14.1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ht="14.1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ht="14.1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ht="14.1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ht="14.1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ht="14.1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ht="14.1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ht="14.1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ht="14.1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ht="14.1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ht="14.1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ht="14.1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ht="14.1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ht="14.1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ht="14.1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ht="14.1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ht="14.1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ht="14.1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ht="14.1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ht="14.1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ht="14.1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ht="14.1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ht="14.1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ht="14.1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ht="14.1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ht="14.1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ht="14.1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 ht="14.1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 ht="14.1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 ht="14.1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 ht="14.1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1">IF(AVERAGE(N281)&lt;S281,"熊",IF(AVERAGE(N281)&gt;S281,"牛",""))</f>
        <v>牛</v>
      </c>
      <c r="U282">
        <f t="shared" ref="U282" si="2102">MAX(H282,O282)</f>
        <v>3192.9270999999999</v>
      </c>
      <c r="V282">
        <f t="shared" ref="V282" si="2103">MIN(I282,P282)</f>
        <v>3174.5423000000001</v>
      </c>
      <c r="W282" s="40">
        <f t="shared" ref="W282" si="2104">LN(U282/V282)</f>
        <v>5.774617806122386E-3</v>
      </c>
      <c r="X282">
        <f t="shared" ref="X282" si="2105">IF(U282=H282,J282,Q282)</f>
        <v>930</v>
      </c>
      <c r="Y282">
        <f t="shared" ref="Y282" si="2106">IF(V282=I282,K282,R282)</f>
        <v>1306</v>
      </c>
      <c r="Z282" s="25">
        <f t="shared" ref="Z282" si="2107">(U282-V282)/(C282)</f>
        <v>5.758046358336601E-3</v>
      </c>
      <c r="AA282" s="25">
        <f t="shared" ref="AA282" si="2108">LN(C282/N281)</f>
        <v>-5.9489547014798718E-4</v>
      </c>
      <c r="AB282" s="25">
        <f t="shared" ref="AB282" si="2109">LN(N282/U282)</f>
        <v>-3.1755444221001614E-3</v>
      </c>
      <c r="AC282" s="25">
        <f t="shared" ref="AC282" si="2110">LN(N282/V282)</f>
        <v>2.5990733840220775E-3</v>
      </c>
      <c r="AD282" s="25">
        <f t="shared" ref="AD282" si="2111">LN(U282/C282)</f>
        <v>1.208929365277986E-5</v>
      </c>
      <c r="AE282" s="25">
        <f t="shared" ref="AE282" si="2112">LN(V282/C282)</f>
        <v>-5.7625285124695792E-3</v>
      </c>
      <c r="AF282" s="25">
        <f t="shared" ref="AF282" si="2113">LN(N282/C282)</f>
        <v>-3.1634551284474327E-3</v>
      </c>
      <c r="AG282" s="25">
        <f t="shared" ref="AG282" si="2114">LN(N282/N281)</f>
        <v>-3.7583505985954013E-3</v>
      </c>
      <c r="AH282" s="25">
        <f t="shared" ref="AH282" si="2115">LN(D282/C282)</f>
        <v>-1.212835140042495E-3</v>
      </c>
      <c r="AI282" s="25">
        <f t="shared" ref="AI282" si="2116">LN(E282/C282)</f>
        <v>-7.4430541362214479E-4</v>
      </c>
      <c r="AJ282" s="25">
        <f t="shared" ref="AJ282" si="2117">LN(F282/C282)</f>
        <v>-1.2198280570277886E-3</v>
      </c>
      <c r="AK282" s="25">
        <f t="shared" ref="AK282" si="2118">+LN(G282/C282)</f>
        <v>-4.0355823990049005E-3</v>
      </c>
      <c r="AL282" s="25">
        <f t="shared" ref="AL282" si="2119">LN(H282/I282)</f>
        <v>4.6054006735165107E-3</v>
      </c>
      <c r="AM282" s="25">
        <f t="shared" ref="AM282" si="2120">LN(O282/P282)</f>
        <v>3.1267078005895645E-3</v>
      </c>
      <c r="AN282" s="25">
        <f t="shared" ref="AN282" si="2121">LN(L282/G282)</f>
        <v>0</v>
      </c>
      <c r="AO282" s="40">
        <f t="shared" ref="AO282" si="2122">(C282-I282)/(H282-I282)</f>
        <v>0.99736894123742514</v>
      </c>
      <c r="AP282" s="40">
        <f t="shared" ref="AP282" si="2123">(N281-I282)/(H282-I282)</f>
        <v>1.1268770150434002</v>
      </c>
      <c r="AQ282" s="25">
        <f t="shared" ref="AQ282" si="2124">LN(M282/L282)</f>
        <v>-4.7060952885008718E-4</v>
      </c>
      <c r="AR282" s="25">
        <f t="shared" ref="AR282" si="2125">LN(N282/L282)</f>
        <v>8.7212727055749621E-4</v>
      </c>
      <c r="AS282" s="25">
        <f t="shared" ref="AS282" si="2126">LN(N282/C282)</f>
        <v>-3.1634551284474327E-3</v>
      </c>
      <c r="AT282" s="28">
        <f t="shared" ref="AT282" si="2127">+(G282-I282)/(H282-I282)</f>
        <v>0.12085829771863564</v>
      </c>
      <c r="AU282" s="28">
        <f t="shared" ref="AU282" si="2128">+(N282-P282)/(O282-P282)</f>
        <v>0.83102983483208459</v>
      </c>
      <c r="AV282" s="40">
        <f t="shared" ref="AV282" si="2129">+(N282-V282)/(U282-V282)</f>
        <v>0.44937121970322769</v>
      </c>
      <c r="AW282" s="25">
        <f t="shared" ref="AW282" si="2130">LN(N282/C282)</f>
        <v>-3.1634551284474327E-3</v>
      </c>
      <c r="AX282" s="28">
        <f t="shared" ref="AX282" si="2131">(N282-L282)/(U282-V282)</f>
        <v>0.15091814977588902</v>
      </c>
      <c r="AY282" s="25">
        <f t="shared" ref="AY282" si="2132">LN(G282/I282)</f>
        <v>5.5772898085882814E-4</v>
      </c>
      <c r="AZ282" s="25">
        <f t="shared" ref="AZ282" si="2133">LN(N282/P282)</f>
        <v>2.5990733840220775E-3</v>
      </c>
      <c r="BA282" s="25">
        <f t="shared" ref="BA282" si="2134">AV281</f>
        <v>0.92248452494704325</v>
      </c>
      <c r="BB282" s="25">
        <f t="shared" ref="BB282" si="2135">AR281</f>
        <v>3.3450687588922366E-4</v>
      </c>
      <c r="BC282" s="25">
        <f t="shared" ref="BC282" si="2136">AS281</f>
        <v>8.7377277764039119E-4</v>
      </c>
      <c r="BD282" s="39">
        <f t="shared" ref="BD282" si="2137">IF(AR281&lt;0,1,0)</f>
        <v>0</v>
      </c>
      <c r="BE282">
        <f t="shared" ref="BE282" si="2138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9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40">IF(B282=3,IF(AV281&lt;0.85,IF(AND(K282&gt;942,AT282&gt;0.9),0.25,1)*IF(AR281&lt;-0.004,1,0.5),0),"")</f>
        <v/>
      </c>
      <c r="BH282" t="str">
        <f t="shared" ref="BH282" si="2141">IF(B282=4,IF(AV281&lt;0.6,IF(AQ282&gt;=0,IF(K282&lt;1018,2,1),0),IF(AV281&gt;0.85,IF(AQ282&lt;=0,-0.5,0),0)),"")</f>
        <v/>
      </c>
      <c r="BI282" t="str">
        <f t="shared" ref="BI282" si="2142">IF(B282=5,IF(AV281&lt;0.4,IF(AQ282&gt; -0.004,1,0),IF(AV281&lt;0.95,IF(AND(AO282&lt;0.85,AT282&lt;0.95,AQ282&gt;0,K282&lt;1115),0.5,0),0)),"")</f>
        <v/>
      </c>
      <c r="BJ282" s="25" t="str">
        <f t="shared" ref="BJ282" si="2143">IF(MAX(BE282:BI282)=0,"",MAX(BE282:BI282)*AR282)</f>
        <v/>
      </c>
    </row>
    <row r="283" spans="1:62" ht="14.1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4">IF(AVERAGE(N282)&lt;S282,"熊",IF(AVERAGE(N282)&gt;S282,"牛",""))</f>
        <v>牛</v>
      </c>
      <c r="U283">
        <f t="shared" ref="U283" si="2145">MAX(H283,O283)</f>
        <v>3207.1415999999999</v>
      </c>
      <c r="V283">
        <f t="shared" ref="V283" si="2146">MIN(I283,P283)</f>
        <v>3174.7103000000002</v>
      </c>
      <c r="W283" s="40">
        <f t="shared" ref="W283" si="2147">LN(U283/V283)</f>
        <v>1.0163689063519296E-2</v>
      </c>
      <c r="X283">
        <f t="shared" ref="X283" si="2148">IF(U283=H283,J283,Q283)</f>
        <v>1442</v>
      </c>
      <c r="Y283">
        <f t="shared" ref="Y283" si="2149">IF(V283=I283,K283,R283)</f>
        <v>1021</v>
      </c>
      <c r="Z283" s="25">
        <f t="shared" ref="Z283" si="2150">(U283-V283)/(C283)</f>
        <v>1.0201034097421834E-2</v>
      </c>
      <c r="AA283" s="25">
        <f t="shared" ref="AA283" si="2151">LN(C283/N282)</f>
        <v>-1.1276292526697675E-3</v>
      </c>
      <c r="AB283" s="25">
        <f t="shared" ref="AB283" si="2152">LN(N283/U283)</f>
        <v>-1.867724187321605E-5</v>
      </c>
      <c r="AC283" s="25">
        <f t="shared" ref="AC283" si="2153">LN(N283/V283)</f>
        <v>1.0145011821646089E-2</v>
      </c>
      <c r="AD283" s="25">
        <f t="shared" ref="AD283" si="2154">LN(U283/C283)</f>
        <v>8.7451645466864684E-3</v>
      </c>
      <c r="AE283" s="25">
        <f t="shared" ref="AE283" si="2155">LN(V283/C283)</f>
        <v>-1.4185245168329018E-3</v>
      </c>
      <c r="AF283" s="25">
        <f t="shared" ref="AF283" si="2156">LN(N283/C283)</f>
        <v>8.7264873048131068E-3</v>
      </c>
      <c r="AG283" s="25">
        <f t="shared" ref="AG283" si="2157">LN(N283/N282)</f>
        <v>7.5988580521432827E-3</v>
      </c>
      <c r="AH283" s="25">
        <f t="shared" ref="AH283" si="2158">LN(D283/C283)</f>
        <v>-6.0425510423212572E-5</v>
      </c>
      <c r="AI283" s="25">
        <f t="shared" ref="AI283" si="2159">LN(E283/C283)</f>
        <v>7.4430880931023596E-4</v>
      </c>
      <c r="AJ283" s="25">
        <f t="shared" ref="AJ283" si="2160">LN(F283/C283)</f>
        <v>1.7688081026498706E-3</v>
      </c>
      <c r="AK283" s="25">
        <f t="shared" ref="AK283" si="2161">+LN(G283/C283)</f>
        <v>3.4913944889480514E-3</v>
      </c>
      <c r="AL283" s="25">
        <f t="shared" ref="AL283" si="2162">LN(H283/I283)</f>
        <v>6.1696819738599031E-3</v>
      </c>
      <c r="AM283" s="25">
        <f t="shared" ref="AM283" si="2163">LN(O283/P283)</f>
        <v>5.4593808119771173E-3</v>
      </c>
      <c r="AN283" s="25">
        <f t="shared" ref="AN283" si="2164">LN(L283/G283)</f>
        <v>0</v>
      </c>
      <c r="AO283" s="40">
        <f t="shared" ref="AO283" si="2165">(C283-I283)/(H283-I283)</f>
        <v>0.22937269372692196</v>
      </c>
      <c r="AP283" s="40">
        <f t="shared" ref="AP283" si="2166">(N282-I283)/(H283-I283)</f>
        <v>0.41194045043897093</v>
      </c>
      <c r="AQ283" s="25">
        <f t="shared" ref="AQ283" si="2167">LN(M283/L283)</f>
        <v>5.4612556178312941E-4</v>
      </c>
      <c r="AR283" s="25">
        <f t="shared" ref="AR283" si="2168">LN(N283/L283)</f>
        <v>5.2350928158650658E-3</v>
      </c>
      <c r="AS283" s="25">
        <f t="shared" ref="AS283" si="2169">LN(N283/C283)</f>
        <v>8.7264873048131068E-3</v>
      </c>
      <c r="AT283" s="28">
        <f t="shared" ref="AT283" si="2170">+(G283-I283)/(H283-I283)</f>
        <v>0.79531238071001265</v>
      </c>
      <c r="AU283" s="28">
        <f t="shared" ref="AU283" si="2171">+(N283-P283)/(O283-P283)</f>
        <v>0.99656955667677993</v>
      </c>
      <c r="AV283" s="40">
        <f t="shared" ref="AV283" si="2172">+(N283-V283)/(U283-V283)</f>
        <v>0.99815301884291585</v>
      </c>
      <c r="AW283" s="25">
        <f t="shared" ref="AW283" si="2173">LN(N283/C283)</f>
        <v>8.7264873048131068E-3</v>
      </c>
      <c r="AX283" s="28">
        <f t="shared" ref="AX283" si="2174">(N283-L283)/(U283-V283)</f>
        <v>0.51633761212162721</v>
      </c>
      <c r="AY283" s="25">
        <f t="shared" ref="AY283" si="2175">LN(G283/I283)</f>
        <v>4.9099190057810653E-3</v>
      </c>
      <c r="AZ283" s="25">
        <f t="shared" ref="AZ283" si="2176">LN(N283/P283)</f>
        <v>5.4407035701039552E-3</v>
      </c>
      <c r="BA283" s="25">
        <f t="shared" ref="BA283" si="2177">AV282</f>
        <v>0.44937121970322769</v>
      </c>
      <c r="BB283" s="25">
        <f t="shared" ref="BB283" si="2178">AR282</f>
        <v>8.7212727055749621E-4</v>
      </c>
      <c r="BC283" s="25">
        <f t="shared" ref="BC283" si="2179">AS282</f>
        <v>-3.1634551284474327E-3</v>
      </c>
      <c r="BD283" s="39">
        <f t="shared" ref="BD283" si="2180">IF(AR282&lt;0,1,0)</f>
        <v>0</v>
      </c>
      <c r="BE283" t="str">
        <f t="shared" ref="BE283" si="2181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2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3">IF(B283=3,IF(AV282&lt;0.85,IF(AND(K283&gt;942,AT283&gt;0.9),0.25,1)*IF(AR282&lt;-0.004,1,0.5),0),"")</f>
        <v>0.5</v>
      </c>
      <c r="BH283" t="str">
        <f t="shared" ref="BH283" si="2184">IF(B283=4,IF(AV282&lt;0.6,IF(AQ283&gt;=0,IF(K283&lt;1018,2,1),0),IF(AV282&gt;0.85,IF(AQ283&lt;=0,-0.5,0),0)),"")</f>
        <v/>
      </c>
      <c r="BI283" t="str">
        <f t="shared" ref="BI283" si="2185">IF(B283=5,IF(AV282&lt;0.4,IF(AQ283&gt; -0.004,1,0),IF(AV282&lt;0.95,IF(AND(AO283&lt;0.85,AT283&lt;0.95,AQ283&gt;0,K283&lt;1115),0.5,0),0)),"")</f>
        <v/>
      </c>
      <c r="BJ283" s="25">
        <f t="shared" ref="BJ283" si="2186">IF(MAX(BE283:BI283)=0,"",MAX(BE283:BI283)*AR283)</f>
        <v>2.6175464079325329E-3</v>
      </c>
    </row>
    <row r="284" spans="1:62" ht="14.1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7">IF(AVERAGE(N283)&lt;S283,"熊",IF(AVERAGE(N283)&gt;S283,"牛",""))</f>
        <v>牛</v>
      </c>
      <c r="U284">
        <f t="shared" ref="U284" si="2188">MAX(H284,O284)</f>
        <v>3215.7393000000002</v>
      </c>
      <c r="V284">
        <f t="shared" ref="V284" si="2189">MIN(I284,P284)</f>
        <v>3188.8622</v>
      </c>
      <c r="W284" s="40">
        <f t="shared" ref="W284" si="2190">LN(U284/V284)</f>
        <v>8.3931085417127248E-3</v>
      </c>
      <c r="X284">
        <f t="shared" ref="X284" si="2191">IF(U284=H284,J284,Q284)</f>
        <v>1438</v>
      </c>
      <c r="Y284">
        <f t="shared" ref="Y284" si="2192">IF(V284=I284,K284,R284)</f>
        <v>1307</v>
      </c>
      <c r="Z284" s="25">
        <f t="shared" ref="Z284" si="2193">(U284-V284)/(C284)</f>
        <v>8.3889664324296991E-3</v>
      </c>
      <c r="AA284" s="25">
        <f t="shared" ref="AA284" si="2194">LN(C284/N283)</f>
        <v>-1.0040954557643939E-3</v>
      </c>
      <c r="AB284" s="25">
        <f t="shared" ref="AB284" si="2195">LN(N284/U284)</f>
        <v>-1.0041923600142342E-3</v>
      </c>
      <c r="AC284" s="25">
        <f t="shared" ref="AC284" si="2196">LN(N284/V284)</f>
        <v>7.388916181698426E-3</v>
      </c>
      <c r="AD284" s="25">
        <f t="shared" ref="AD284" si="2197">LN(U284/C284)</f>
        <v>3.699984145013561E-3</v>
      </c>
      <c r="AE284" s="25">
        <f t="shared" ref="AE284" si="2198">LN(V284/C284)</f>
        <v>-4.6931243966990051E-3</v>
      </c>
      <c r="AF284" s="25">
        <f t="shared" ref="AF284" si="2199">LN(N284/C284)</f>
        <v>2.6957917849995197E-3</v>
      </c>
      <c r="AG284" s="25">
        <f t="shared" ref="AG284" si="2200">LN(N284/N283)</f>
        <v>1.6916963292349769E-3</v>
      </c>
      <c r="AH284" s="25">
        <f t="shared" ref="AH284" si="2201">LN(D284/C284)</f>
        <v>-1.1027920674267661E-4</v>
      </c>
      <c r="AI284" s="25">
        <f t="shared" ref="AI284" si="2202">LN(E284/C284)</f>
        <v>-5.5590686879461879E-5</v>
      </c>
      <c r="AJ284" s="25">
        <f t="shared" ref="AJ284" si="2203">LN(F284/C284)</f>
        <v>8.6093455767953389E-4</v>
      </c>
      <c r="AK284" s="25">
        <f t="shared" ref="AK284" si="2204">+LN(G284/C284)</f>
        <v>-2.1062703277251677E-3</v>
      </c>
      <c r="AL284" s="25">
        <f t="shared" ref="AL284" si="2205">LN(H284/I284)</f>
        <v>4.2149658730010389E-3</v>
      </c>
      <c r="AM284" s="25">
        <f t="shared" ref="AM284" si="2206">LN(O284/P284)</f>
        <v>8.3931085417127248E-3</v>
      </c>
      <c r="AN284" s="25">
        <f t="shared" ref="AN284" si="2207">LN(L284/G284)</f>
        <v>0</v>
      </c>
      <c r="AO284" s="40">
        <f t="shared" ref="AO284" si="2208">(C284-I284)/(H284-I284)</f>
        <v>0.49918543860428854</v>
      </c>
      <c r="AP284" s="40">
        <f t="shared" ref="AP284" si="2209">(N283-I284)/(H284-I284)</f>
        <v>0.73752610299018906</v>
      </c>
      <c r="AQ284" s="25">
        <f t="shared" ref="AQ284" si="2210">LN(M284/L284)</f>
        <v>-1.3530372572198089E-3</v>
      </c>
      <c r="AR284" s="25">
        <f t="shared" ref="AR284" si="2211">LN(N284/L284)</f>
        <v>4.8020621127246085E-3</v>
      </c>
      <c r="AS284" s="25">
        <f t="shared" ref="AS284" si="2212">LN(N284/C284)</f>
        <v>2.6957917849995197E-3</v>
      </c>
      <c r="AT284" s="28">
        <f t="shared" ref="AT284" si="2213">+(G284-I284)/(H284-I284)</f>
        <v>0</v>
      </c>
      <c r="AU284" s="28">
        <f t="shared" ref="AU284" si="2214">+(N284-P284)/(O284-P284)</f>
        <v>0.87991263938445197</v>
      </c>
      <c r="AV284" s="40">
        <f t="shared" ref="AV284" si="2215">+(N284-V284)/(U284-V284)</f>
        <v>0.87991263938445197</v>
      </c>
      <c r="AW284" s="25">
        <f t="shared" ref="AW284" si="2216">LN(N284/C284)</f>
        <v>2.6957917849995197E-3</v>
      </c>
      <c r="AX284" s="28">
        <f t="shared" ref="AX284" si="2217">(N284-L284)/(U284-V284)</f>
        <v>0.57259525767289199</v>
      </c>
      <c r="AY284" s="25">
        <f t="shared" ref="AY284" si="2218">LN(G284/I284)</f>
        <v>0</v>
      </c>
      <c r="AZ284" s="25">
        <f t="shared" ref="AZ284" si="2219">LN(N284/P284)</f>
        <v>7.388916181698426E-3</v>
      </c>
      <c r="BA284" s="25">
        <f t="shared" ref="BA284" si="2220">AV283</f>
        <v>0.99815301884291585</v>
      </c>
      <c r="BB284" s="25">
        <f t="shared" ref="BB284" si="2221">AR283</f>
        <v>5.2350928158650658E-3</v>
      </c>
      <c r="BC284" s="25">
        <f t="shared" ref="BC284" si="2222">AS283</f>
        <v>8.7264873048131068E-3</v>
      </c>
      <c r="BD284" s="39">
        <f t="shared" ref="BD284" si="2223">IF(AR283&lt;0,1,0)</f>
        <v>0</v>
      </c>
      <c r="BE284" t="str">
        <f t="shared" ref="BE284" si="2224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5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6">IF(B284=3,IF(AV283&lt;0.85,IF(AND(K284&gt;942,AT284&gt;0.9),0.25,1)*IF(AR283&lt;-0.004,1,0.5),0),"")</f>
        <v/>
      </c>
      <c r="BH284">
        <f t="shared" ref="BH284" si="2227">IF(B284=4,IF(AV283&lt;0.6,IF(AQ284&gt;=0,IF(K284&lt;1018,2,1),0),IF(AV283&gt;0.85,IF(AQ284&lt;=0,-0.5,0),0)),"")</f>
        <v>-0.5</v>
      </c>
      <c r="BI284" t="str">
        <f t="shared" ref="BI284" si="2228">IF(B284=5,IF(AV283&lt;0.4,IF(AQ284&gt; -0.004,1,0),IF(AV283&lt;0.95,IF(AND(AO284&lt;0.85,AT284&lt;0.95,AQ284&gt;0,K284&lt;1115),0.5,0),0)),"")</f>
        <v/>
      </c>
      <c r="BJ284" s="25">
        <f t="shared" ref="BJ284" si="2229">IF(MAX(BE284:BI284)=0,"",MAX(BE284:BI284)*AR284)</f>
        <v>-2.4010310563623042E-3</v>
      </c>
    </row>
    <row r="285" spans="1:62" ht="14.1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30">IF(AVERAGE(N284)&lt;S284,"熊",IF(AVERAGE(N284)&gt;S284,"牛",""))</f>
        <v>牛</v>
      </c>
      <c r="U285">
        <f t="shared" ref="U285" si="2231">MAX(H285,O285)</f>
        <v>3219.5232000000001</v>
      </c>
      <c r="V285">
        <f t="shared" ref="V285" si="2232">MIN(I285,P285)</f>
        <v>3195.4373000000001</v>
      </c>
      <c r="W285" s="40">
        <f t="shared" ref="W285" si="2233">LN(U285/V285)</f>
        <v>7.5093254848538063E-3</v>
      </c>
      <c r="X285">
        <f t="shared" ref="X285" si="2234">IF(U285=H285,J285,Q285)</f>
        <v>1432</v>
      </c>
      <c r="Y285">
        <f t="shared" ref="Y285" si="2235">IF(V285=I285,K285,R285)</f>
        <v>1046</v>
      </c>
      <c r="Z285" s="25">
        <f t="shared" ref="Z285" si="2236">(U285-V285)/(C285)</f>
        <v>7.520587796045545E-3</v>
      </c>
      <c r="AA285" s="25">
        <f t="shared" ref="AA285" si="2237">LN(C285/N284)</f>
        <v>-3.0707844726346649E-3</v>
      </c>
      <c r="AB285" s="25">
        <f t="shared" ref="AB285" si="2238">LN(N285/U285)</f>
        <v>-5.9358698830521729E-4</v>
      </c>
      <c r="AC285" s="25">
        <f t="shared" ref="AC285" si="2239">LN(N285/V285)</f>
        <v>6.9157384965486228E-3</v>
      </c>
      <c r="AD285" s="25">
        <f t="shared" ref="AD285" si="2240">LN(U285/C285)</f>
        <v>5.2509662926215955E-3</v>
      </c>
      <c r="AE285" s="25">
        <f t="shared" ref="AE285" si="2241">LN(V285/C285)</f>
        <v>-2.2583591922322758E-3</v>
      </c>
      <c r="AF285" s="25">
        <f t="shared" ref="AF285" si="2242">LN(N285/C285)</f>
        <v>4.657379304316419E-3</v>
      </c>
      <c r="AG285" s="25">
        <f t="shared" ref="AG285" si="2243">LN(N285/N284)</f>
        <v>1.5865948316816877E-3</v>
      </c>
      <c r="AH285" s="25">
        <f t="shared" ref="AH285" si="2244">LN(D285/C285)</f>
        <v>1.2242191399402003E-4</v>
      </c>
      <c r="AI285" s="25">
        <f t="shared" ref="AI285" si="2245">LN(E285/C285)</f>
        <v>5.4733226681667269E-4</v>
      </c>
      <c r="AJ285" s="25">
        <f t="shared" ref="AJ285" si="2246">LN(F285/C285)</f>
        <v>6.7945488329422847E-4</v>
      </c>
      <c r="AK285" s="25">
        <f t="shared" ref="AK285" si="2247">+LN(G285/C285)</f>
        <v>8.0831306496018562E-4</v>
      </c>
      <c r="AL285" s="25">
        <f t="shared" ref="AL285" si="2248">LN(H285/I285)</f>
        <v>3.3961396802368276E-3</v>
      </c>
      <c r="AM285" s="25">
        <f t="shared" ref="AM285" si="2249">LN(O285/P285)</f>
        <v>4.7939822019903936E-3</v>
      </c>
      <c r="AN285" s="25">
        <f t="shared" ref="AN285" si="2250">LN(L285/G285)</f>
        <v>0</v>
      </c>
      <c r="AO285" s="40">
        <f t="shared" ref="AO285" si="2251">(C285-I285)/(H285-I285)</f>
        <v>0.66459993008667251</v>
      </c>
      <c r="AP285" s="40">
        <f t="shared" ref="AP285" si="2252">(N284-I285)/(H285-I285)</f>
        <v>1.5706952698103487</v>
      </c>
      <c r="AQ285" s="25">
        <f t="shared" ref="AQ285" si="2253">LN(M285/L285)</f>
        <v>1.7703750600616281E-4</v>
      </c>
      <c r="AR285" s="25">
        <f t="shared" ref="AR285" si="2254">LN(N285/L285)</f>
        <v>3.8490662393562197E-3</v>
      </c>
      <c r="AS285" s="25">
        <f t="shared" ref="AS285" si="2255">LN(N285/C285)</f>
        <v>4.657379304316419E-3</v>
      </c>
      <c r="AT285" s="28">
        <f t="shared" ref="AT285" si="2256">+(G285-I285)/(H285-I285)</f>
        <v>0.90283884974150319</v>
      </c>
      <c r="AU285" s="28">
        <f t="shared" ref="AU285" si="2257">+(N285-P285)/(O285-P285)</f>
        <v>0.87592060997311749</v>
      </c>
      <c r="AV285" s="40">
        <f t="shared" ref="AV285" si="2258">+(N285-V285)/(U285-V285)</f>
        <v>0.92067973378615897</v>
      </c>
      <c r="AW285" s="25">
        <f t="shared" ref="AW285" si="2259">LN(N285/C285)</f>
        <v>4.657379304316419E-3</v>
      </c>
      <c r="AX285" s="28">
        <f t="shared" ref="AX285" si="2260">(N285-L285)/(U285-V285)</f>
        <v>0.51320482107790499</v>
      </c>
      <c r="AY285" s="25">
        <f t="shared" ref="AY285" si="2261">LN(G285/I285)</f>
        <v>3.0666722571924612E-3</v>
      </c>
      <c r="AZ285" s="25">
        <f t="shared" ref="AZ285" si="2262">LN(N285/P285)</f>
        <v>4.2003952136850714E-3</v>
      </c>
      <c r="BA285" s="25">
        <f t="shared" ref="BA285" si="2263">AV284</f>
        <v>0.87991263938445197</v>
      </c>
      <c r="BB285" s="25">
        <f t="shared" ref="BB285" si="2264">AR284</f>
        <v>4.8020621127246085E-3</v>
      </c>
      <c r="BC285" s="25">
        <f t="shared" ref="BC285" si="2265">AS284</f>
        <v>2.6957917849995197E-3</v>
      </c>
      <c r="BD285" s="39">
        <f t="shared" ref="BD285" si="2266">IF(AR284&lt;0,1,0)</f>
        <v>0</v>
      </c>
      <c r="BE285" t="str">
        <f t="shared" ref="BE285" si="2267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8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9">IF(B285=3,IF(AV284&lt;0.85,IF(AND(K285&gt;942,AT285&gt;0.9),0.25,1)*IF(AR284&lt;-0.004,1,0.5),0),"")</f>
        <v/>
      </c>
      <c r="BH285" t="str">
        <f t="shared" ref="BH285" si="2270">IF(B285=4,IF(AV284&lt;0.6,IF(AQ285&gt;=0,IF(K285&lt;1018,2,1),0),IF(AV284&gt;0.85,IF(AQ285&lt;=0,-0.5,0),0)),"")</f>
        <v/>
      </c>
      <c r="BI285">
        <f t="shared" ref="BI285" si="2271">IF(B285=5,IF(AV284&lt;0.4,IF(AQ285&gt; -0.004,1,0),IF(AV284&lt;0.95,IF(AND(AO285&lt;0.85,AT285&lt;0.95,AQ285&gt;0,K285&lt;1115),0.5,0),0)),"")</f>
        <v>0.5</v>
      </c>
      <c r="BJ285" s="25">
        <f t="shared" ref="BJ285" si="2272">IF(MAX(BE285:BI285)=0,"",MAX(BE285:BI285)*AR285)</f>
        <v>1.9245331196781098E-3</v>
      </c>
    </row>
    <row r="286" spans="1:62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3">IF(AVERAGE(N285)&lt;S285,"熊",IF(AVERAGE(N285)&gt;S285,"牛",""))</f>
        <v>牛</v>
      </c>
      <c r="U286">
        <f t="shared" ref="U286" si="2274">MAX(H286,O286)</f>
        <v>3222.6945999999998</v>
      </c>
      <c r="V286">
        <f t="shared" ref="V286" si="2275">MIN(I286,P286)</f>
        <v>3203.2089000000001</v>
      </c>
      <c r="W286" s="40">
        <f t="shared" ref="W286" si="2276">LN(U286/V286)</f>
        <v>6.0647532990917956E-3</v>
      </c>
      <c r="X286">
        <f t="shared" ref="X286" si="2277">IF(U286=H286,J286,Q286)</f>
        <v>1419</v>
      </c>
      <c r="Y286">
        <f t="shared" ref="Y286" si="2278">IF(V286=I286,K286,R286)</f>
        <v>938</v>
      </c>
      <c r="Z286" s="25">
        <f t="shared" ref="Z286" si="2279">(U286-V286)/(C286)</f>
        <v>6.0732200502127461E-3</v>
      </c>
      <c r="AA286" s="25">
        <f t="shared" ref="AA286" si="2280">LN(C286/N285)</f>
        <v>-2.847774298986811E-3</v>
      </c>
      <c r="AB286" s="25">
        <f t="shared" ref="AB286" si="2281">LN(N286/U286)</f>
        <v>-3.3702797664940435E-3</v>
      </c>
      <c r="AC286" s="25">
        <f t="shared" ref="AC286" si="2282">LN(N286/V286)</f>
        <v>2.6944735325976827E-3</v>
      </c>
      <c r="AD286" s="25">
        <f t="shared" ref="AD286" si="2283">LN(U286/C286)</f>
        <v>4.4259291347774352E-3</v>
      </c>
      <c r="AE286" s="25">
        <f t="shared" ref="AE286" si="2284">LN(V286/C286)</f>
        <v>-1.6388241643142734E-3</v>
      </c>
      <c r="AF286" s="25">
        <f t="shared" ref="AF286" si="2285">LN(N286/C286)</f>
        <v>1.0556493682833412E-3</v>
      </c>
      <c r="AG286" s="25">
        <f t="shared" ref="AG286" si="2286">LN(N286/N285)</f>
        <v>-1.7921249307034366E-3</v>
      </c>
      <c r="AH286" s="25">
        <f t="shared" ref="AH286" si="2287">LN(D286/C286)</f>
        <v>-8.1870204682244873E-4</v>
      </c>
      <c r="AI286" s="25">
        <f t="shared" ref="AI286" si="2288">LN(E286/C286)</f>
        <v>-1.1018195199239045E-3</v>
      </c>
      <c r="AJ286" s="25">
        <f t="shared" ref="AJ286" si="2289">LN(F286/C286)</f>
        <v>-1.6922206875308432E-4</v>
      </c>
      <c r="AK286" s="25">
        <f t="shared" ref="AK286" si="2290">+LN(G286/C286)</f>
        <v>8.8735220897096661E-4</v>
      </c>
      <c r="AL286" s="25">
        <f t="shared" ref="AL286" si="2291">LN(H286/I286)</f>
        <v>5.7455905331802778E-3</v>
      </c>
      <c r="AM286" s="25">
        <f t="shared" ref="AM286" si="2292">LN(O286/P286)</f>
        <v>4.4843700444655941E-3</v>
      </c>
      <c r="AN286" s="25">
        <f t="shared" ref="AN286" si="2293">LN(L286/G286)</f>
        <v>0</v>
      </c>
      <c r="AO286" s="40">
        <f t="shared" ref="AO286" si="2294">(C286-I286)/(H286-I286)</f>
        <v>0.28464618335292519</v>
      </c>
      <c r="AP286" s="40">
        <f t="shared" ref="AP286" si="2295">(N285-I286)/(H286-I286)</f>
        <v>0.78038499672216532</v>
      </c>
      <c r="AQ286" s="25">
        <f t="shared" ref="AQ286" si="2296">LN(M286/L286)</f>
        <v>-1.4262189680601724E-5</v>
      </c>
      <c r="AR286" s="25">
        <f t="shared" ref="AR286" si="2297">LN(N286/L286)</f>
        <v>1.6829715931242147E-4</v>
      </c>
      <c r="AS286" s="25">
        <f t="shared" ref="AS286" si="2298">LN(N286/C286)</f>
        <v>1.0556493682833412E-3</v>
      </c>
      <c r="AT286" s="28">
        <f t="shared" ref="AT286" si="2299">+(G286-I286)/(H286-I286)</f>
        <v>0.43896452893977178</v>
      </c>
      <c r="AU286" s="28">
        <f t="shared" ref="AU286" si="2300">+(N286-P286)/(O286-P286)</f>
        <v>0.24802002857263347</v>
      </c>
      <c r="AV286" s="40">
        <f t="shared" ref="AV286" si="2301">+(N286-V286)/(U286-V286)</f>
        <v>0.44353551578851425</v>
      </c>
      <c r="AW286" s="25">
        <f t="shared" ref="AW286" si="2302">LN(N286/C286)</f>
        <v>1.0556493682833412E-3</v>
      </c>
      <c r="AX286" s="28">
        <f t="shared" ref="AX286" si="2303">(N286-L286)/(U286-V286)</f>
        <v>2.7738290130714993E-2</v>
      </c>
      <c r="AY286" s="25">
        <f t="shared" ref="AY286" si="2304">LN(G286/I286)</f>
        <v>2.5261763732852922E-3</v>
      </c>
      <c r="AZ286" s="25">
        <f t="shared" ref="AZ286" si="2305">LN(N286/P286)</f>
        <v>1.1140902779715072E-3</v>
      </c>
      <c r="BA286" s="25">
        <f t="shared" ref="BA286" si="2306">AV285</f>
        <v>0.92067973378615897</v>
      </c>
      <c r="BB286" s="25">
        <f t="shared" ref="BB286" si="2307">AR285</f>
        <v>3.8490662393562197E-3</v>
      </c>
      <c r="BC286" s="25">
        <f t="shared" ref="BC286" si="2308">AS285</f>
        <v>4.657379304316419E-3</v>
      </c>
      <c r="BD286" s="39">
        <f t="shared" ref="BD286" si="2309">IF(AR285&lt;0,1,0)</f>
        <v>0</v>
      </c>
      <c r="BE286" t="str">
        <f t="shared" ref="BE286" si="2310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11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2">IF(B286=3,IF(AV285&lt;0.85,IF(AND(K286&gt;942,AT286&gt;0.9),0.25,1)*IF(AR285&lt;-0.004,1,0.5),0),"")</f>
        <v/>
      </c>
      <c r="BH286" t="str">
        <f t="shared" ref="BH286" si="2313">IF(B286=4,IF(AV285&lt;0.6,IF(AQ286&gt;=0,IF(K286&lt;1018,2,1),0),IF(AV285&gt;0.85,IF(AQ286&lt;=0,-0.5,0),0)),"")</f>
        <v/>
      </c>
      <c r="BI286" t="str">
        <f t="shared" ref="BI286" si="2314">IF(B286=5,IF(AV285&lt;0.4,IF(AQ286&gt; -0.004,1,0),IF(AV285&lt;0.95,IF(AND(AO286&lt;0.85,AT286&lt;0.95,AQ286&gt;0,K286&lt;1115),0.5,0),0)),"")</f>
        <v/>
      </c>
      <c r="BJ286" s="25" t="str">
        <f t="shared" ref="BJ286" si="2315">IF(MAX(BE286:BI286)=0,"",MAX(BE286:BI286)*AR286)</f>
        <v/>
      </c>
    </row>
    <row r="287" spans="1:62">
      <c r="A287" s="1">
        <v>42927</v>
      </c>
      <c r="B287" s="41">
        <f t="shared" si="248"/>
        <v>2</v>
      </c>
    </row>
    <row r="288" spans="1:62">
      <c r="A288" s="1">
        <v>42928</v>
      </c>
      <c r="B288" s="41">
        <f t="shared" si="248"/>
        <v>3</v>
      </c>
    </row>
    <row r="289" spans="1:2">
      <c r="A289" s="1">
        <v>42929</v>
      </c>
      <c r="B289" s="41">
        <f t="shared" si="248"/>
        <v>4</v>
      </c>
    </row>
    <row r="290" spans="1:2">
      <c r="A290" s="1">
        <v>42930</v>
      </c>
      <c r="B290" s="41">
        <f t="shared" si="24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73"/>
  <sheetViews>
    <sheetView tabSelected="1" zoomScale="115" zoomScaleNormal="115" workbookViewId="0">
      <pane xSplit="1" ySplit="2" topLeftCell="B351" activePane="bottomRight" state="frozen"/>
      <selection pane="topRight" activeCell="B1" sqref="B1"/>
      <selection pane="bottomLeft" activeCell="A3" sqref="A3"/>
      <selection pane="bottomRight" activeCell="J369" sqref="J369"/>
    </sheetView>
  </sheetViews>
  <sheetFormatPr defaultRowHeight="13.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ht="14.1">
      <c r="J1" t="s">
        <v>229</v>
      </c>
    </row>
    <row r="2" spans="1:14" ht="14.1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4.1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4.1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4.1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4.1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4.1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4.1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4.1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4.1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4.1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4.1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4.1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4.1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4.1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4.1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4.1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4.1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4.1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4.1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4.1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4.1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4.1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4.1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4.1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4.1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4.1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4.1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4.1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4.1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4.1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4.1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4.1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4.1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4.1">
      <c r="A56" s="1">
        <v>42480</v>
      </c>
      <c r="B56">
        <v>9.9700000000000006</v>
      </c>
      <c r="M56">
        <f t="shared" si="5"/>
        <v>3</v>
      </c>
    </row>
    <row r="57" spans="1:13" ht="14.1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4.1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4.1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4.1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4.1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4.1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4.1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4.1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4.1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4.1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4.1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4.1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4.1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4.1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4.1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4.1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4.1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4.1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4.1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4.1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4.1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4.1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4.1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4.1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4.1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4.1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4.1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4.1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4.1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4.1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4.1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4.1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4.1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4.1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4.1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4.1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4.1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4.1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4.1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4.1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4.1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4.1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4.1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4.1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4.1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4.1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4.1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4.1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4.1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4.1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4.1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4.1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4.1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4.1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4.1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4.1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4.1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4.1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4.1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4.1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4.1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4.1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4.1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4.1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4.1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4.1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4.1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4.1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4.1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4.1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4.1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4.1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4.1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4.1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4.1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4.1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4.1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4.1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4.1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4.1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4.1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4.1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4.1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4.1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4.1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4.1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4.1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4.1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4.1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4.1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4.1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4.1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4.1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4.1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4.1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4.1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4.1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4.1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4.1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4.1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4.1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4.1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4.1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4.1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4.1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4.1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4.1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4.1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4.1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4.1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4.1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4.1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4.1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4.1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4.1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4.1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4.1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4.1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4.1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4.1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4.1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4.1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4.1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4.1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4.1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4.1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4.1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4.1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4.1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4.1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4.1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4.1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4.1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4.1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4.1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4.1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4.1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4.1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4.1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4.1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4.1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4.1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4.1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4.1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4.1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4.1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4.1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4.1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4.1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4.1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4.1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4.1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4.1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4.1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4.1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4.1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4.1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4.1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4.1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4.1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4.1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4.1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4.1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4.1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4.1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4.1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4.1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4.1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4.1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4.1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4.1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4.1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4.1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4.1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4.1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4.1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4.1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4.1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4.1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4.1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4.1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4.1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4.1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4.1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4.1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4.1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4.1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.9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4.1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4.1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4.1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4.1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.9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4.1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4.1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4.1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4.1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4.1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.9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4.1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4.1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4.1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4.1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4.1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4.1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.1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4.1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.9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4.1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4.1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4.1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4.1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4.1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4.1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4.1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4.1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4.1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4.1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4.1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4.1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4.1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4.1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4.1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4.1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4.1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4.1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4.1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4.1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4.1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4.1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4.1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4.1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4.1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4.1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4.1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4.1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4.1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4.1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4.1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4.1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4.1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4.1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.9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4.1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4.1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4.1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4.1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4.1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4.1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4.1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4.1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4.1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4.1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4.1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4.1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4.1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4.1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4.1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4.1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4.1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4.1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4.1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4.1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4.1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4.1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.9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4.1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4.1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.9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4.1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4.1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4.1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4.1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4.1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4.1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4.1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4.1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4.1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4.1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4.1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4.1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4.1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69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4.1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4.1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4.1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4.1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4.1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4.1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4.1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4.1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4.1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4.1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4.1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4.1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.9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4.1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4.1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4.1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4.1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4.1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4.1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4.1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4.1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4.1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4.1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ht="14.1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4.1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4.1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3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3">
      <c r="A370" s="1">
        <v>42927</v>
      </c>
    </row>
    <row r="371" spans="1:13">
      <c r="A371" s="1">
        <v>42928</v>
      </c>
    </row>
    <row r="372" spans="1:13">
      <c r="A372" s="1">
        <v>42929</v>
      </c>
    </row>
    <row r="373" spans="1:13">
      <c r="A373" s="1">
        <v>42930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72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A368" sqref="A368:A372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ht="14.1">
      <c r="J1" t="s">
        <v>229</v>
      </c>
    </row>
    <row r="2" spans="1:14" ht="14.1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4.1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4.1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4.1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4.1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4.1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4.1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4.1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4.1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4.1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>
      <c r="A55" s="1">
        <v>42480</v>
      </c>
      <c r="B55">
        <v>11.24</v>
      </c>
      <c r="M55">
        <f t="shared" si="5"/>
        <v>3</v>
      </c>
    </row>
    <row r="56" spans="1:13" ht="14.1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4.1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4.1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4.1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4.1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4.1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4.1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4.1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4.1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4.1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4.1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4.1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4.1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4.1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4.1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4.1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4.1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4.1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4.1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4.1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4.1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4.1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4.1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4.1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4.1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4.1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4.1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4.1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4.1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4.1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4.1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4.1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4.1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4.1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4.1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4.1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4.1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4.1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4.1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4.1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4.1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4.1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4.1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4.1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4.1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4.1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4.1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4.1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4.1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4.1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4.1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4.1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4.1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4.1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4.1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4.1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4.1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4.1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4.1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4.1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4.1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4.1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4.1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4.1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4.1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4.1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4.1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4.1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4.1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4.1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4.1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4.1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4.1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4.1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4.1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4.1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4.1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4.1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4.1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4.1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4.1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4.1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4.1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4.1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4.1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4.1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4.1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4.1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4.1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4.1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4.1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4.1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4.1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4.1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4.1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4.1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4.1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4.1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4.1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4.1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4.1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4.1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4.1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4.1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4.1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4.1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4.1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4.1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4.1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4.1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4.1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4.1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4.1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4.1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4.1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4.1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4.1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4.1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4.1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4.1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4.1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4.1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4.1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4.1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4.1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4.1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4.1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4.1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4.1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4.1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4.1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4.1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4.1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4.1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4.1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4.1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4.1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4.1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4.1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4.1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4.1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4.1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4.1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4.1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4.1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4.1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4.1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4.1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4.1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4.1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4.1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4.1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4.1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4.1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4.1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4.1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4.1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4.1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4.1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4.1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4.1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4.1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4.1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4.1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4.1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4.1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4.1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4.1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4.1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4.1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4.1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4.1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4.1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4.1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4.1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4.1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4.1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4.1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4.1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4.1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4.1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4.1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4.1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4.1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4.1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.9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4.1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4.1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4.1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4.1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4.1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4.1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.9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4.1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4.1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4.1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4.1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4.1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4.1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4.1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4.1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4.1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4.1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4.1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4.1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4.1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4.1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4.1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4.1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4.1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4.1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4.1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4.1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4.1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4.1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4.1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4.1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4.1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4.1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4.1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4.1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4.1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4.1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4.1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4.1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4.1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4.1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4.1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4.1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4.1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4.1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4.1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4.1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4.1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4.1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4.1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4.1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4.1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4.1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4.1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4.1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4.1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4.1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4.1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4.1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4.1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4.1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4.1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4.1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4.1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4.1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4.1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4.1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4.1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4.1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4.1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4.1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4.1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4.1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4.1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4.1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4.1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4.1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4.1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4.1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4.1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4.1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4.1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4.1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4.1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4.1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4.1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4.1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4.1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4.1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4.1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4.1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4.1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4.1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4.1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4.1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4.1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4.1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4.1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4.1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4.1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4.1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4.1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4.1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 ht="14.1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 ht="14.1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 ht="14.1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 ht="14.1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68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 ht="14.1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 ht="14.1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 ht="14.1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3" ht="14.1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3" ht="14.1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3" ht="14.1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</row>
    <row r="363" spans="1:13" ht="14.1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3" ht="14.1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3" ht="14.1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3" ht="14.1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3" ht="14.1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</row>
    <row r="368" spans="1:13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">
      <c r="A369" s="1">
        <v>42927</v>
      </c>
    </row>
    <row r="370" spans="1:1">
      <c r="A370" s="1">
        <v>42928</v>
      </c>
    </row>
    <row r="371" spans="1:1">
      <c r="A371" s="1">
        <v>42929</v>
      </c>
    </row>
    <row r="372" spans="1:1">
      <c r="A372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73"/>
  <sheetViews>
    <sheetView zoomScale="115" zoomScaleNormal="115" workbookViewId="0">
      <pane xSplit="1" ySplit="2" topLeftCell="B342" activePane="bottomRight" state="frozen"/>
      <selection pane="topRight" activeCell="B1" sqref="B1"/>
      <selection pane="bottomLeft" activeCell="A3" sqref="A3"/>
      <selection pane="bottomRight" activeCell="A369" sqref="A369:A373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ht="14.1">
      <c r="J1" t="s">
        <v>217</v>
      </c>
    </row>
    <row r="2" spans="1:13" ht="14.1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ht="14.1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ht="14.1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ht="14.1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ht="14.1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ht="14.1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ht="14.1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ht="14.1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ht="14.1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ht="14.1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ht="14.1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ht="14.1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ht="14.1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ht="14.1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ht="14.1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ht="14.1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ht="14.1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ht="14.1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ht="14.1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ht="14.1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ht="14.1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ht="14.1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ht="14.1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ht="14.1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ht="14.1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ht="14.1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ht="14.1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ht="14.1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ht="14.1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ht="14.1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ht="14.1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ht="14.1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ht="14.1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ht="14.1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ht="14.1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ht="14.1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ht="14.1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ht="14.1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ht="14.1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ht="14.1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ht="14.1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ht="14.1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ht="14.1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ht="14.1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ht="14.1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ht="14.1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ht="14.1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ht="14.1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ht="14.1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ht="14.1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ht="14.1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ht="14.1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ht="14.1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ht="14.1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ht="14.1">
      <c r="A56" s="1">
        <v>42480</v>
      </c>
      <c r="M56">
        <f t="shared" si="5"/>
        <v>3</v>
      </c>
    </row>
    <row r="57" spans="1:13" ht="14.1">
      <c r="A57" s="1">
        <v>42481</v>
      </c>
      <c r="B57">
        <v>9.75</v>
      </c>
      <c r="M57">
        <f t="shared" si="5"/>
        <v>4</v>
      </c>
    </row>
    <row r="58" spans="1:13" ht="14.1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ht="14.1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ht="14.1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ht="14.1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ht="14.1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ht="14.1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ht="14.1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ht="14.1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ht="14.1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ht="14.1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ht="14.1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ht="14.1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ht="14.1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ht="14.1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ht="14.1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ht="14.1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ht="14.1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ht="14.1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ht="14.1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ht="14.1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ht="14.1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ht="14.1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ht="14.1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ht="14.1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ht="14.1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ht="14.1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ht="14.1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ht="14.1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ht="14.1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ht="14.1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ht="14.1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ht="14.1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ht="14.1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ht="14.1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ht="14.1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ht="14.1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ht="14.1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ht="14.1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ht="14.1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ht="14.1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ht="14.1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ht="14.1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ht="14.1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ht="14.1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ht="14.1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ht="14.1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ht="14.1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ht="14.1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ht="14.1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ht="14.1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ht="14.1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ht="14.1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ht="14.1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ht="14.1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ht="14.1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ht="14.1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ht="14.1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ht="14.1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ht="14.1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ht="14.1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ht="14.1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ht="14.1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ht="14.1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ht="14.1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ht="14.1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ht="14.1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ht="14.1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ht="14.1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ht="14.1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ht="14.1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ht="14.1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ht="14.1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ht="14.1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ht="14.1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ht="14.1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ht="14.1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ht="14.1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ht="14.1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ht="14.1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ht="14.1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ht="14.1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ht="14.1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ht="14.1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ht="14.1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ht="14.1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ht="14.1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ht="14.1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ht="14.1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ht="14.1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ht="14.1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ht="14.1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ht="14.1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ht="14.1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ht="14.1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ht="14.1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ht="14.1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ht="14.1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ht="14.1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ht="14.1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ht="14.1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ht="14.1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ht="14.1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ht="14.1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ht="14.1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ht="14.1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ht="14.1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ht="14.1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ht="14.1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ht="14.1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ht="14.1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ht="14.1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ht="14.1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ht="14.1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ht="14.1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ht="14.1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ht="14.1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ht="14.1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ht="14.1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ht="14.1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ht="14.1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ht="14.1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ht="14.1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ht="14.1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ht="14.1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ht="14.1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ht="14.1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ht="14.1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ht="14.1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ht="14.1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ht="14.1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ht="14.1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ht="14.1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ht="14.1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ht="14.1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ht="14.1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ht="14.1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ht="14.1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ht="14.1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ht="14.1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ht="14.1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ht="14.1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ht="14.1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ht="14.1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ht="14.1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ht="14.1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ht="14.1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ht="14.1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ht="14.1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ht="14.1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ht="14.1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ht="14.1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ht="14.1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ht="14.1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ht="14.1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ht="14.1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ht="14.1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ht="14.1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ht="14.1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ht="14.1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ht="14.1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ht="14.1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ht="14.1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ht="14.1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ht="14.1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ht="14.1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ht="14.1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ht="14.1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ht="14.1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ht="14.1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ht="14.1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ht="14.1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ht="14.1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ht="14.1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ht="14.1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ht="14.1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ht="14.1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ht="14.1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ht="14.1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ht="14.1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ht="14.1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ht="14.1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ht="14.1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ht="14.1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ht="14.1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ht="14.1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ht="14.1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ht="14.1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ht="14.1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ht="14.1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ht="14.1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ht="14.1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ht="14.1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ht="14.1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ht="14.1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ht="14.1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ht="14.1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ht="14.1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ht="14.1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ht="14.1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ht="14.1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ht="14.1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ht="14.1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ht="14.1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ht="14.1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ht="14.1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ht="14.1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ht="14.1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ht="14.1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ht="14.1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ht="14.1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ht="14.1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ht="14.1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ht="14.1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ht="14.1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ht="14.1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ht="14.1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ht="14.1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ht="14.1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ht="14.1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ht="14.1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ht="14.1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ht="14.1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ht="14.1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ht="14.1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ht="14.1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ht="14.1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ht="14.1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ht="14.1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ht="14.1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ht="14.1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ht="14.1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ht="14.1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ht="14.1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ht="14.1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ht="14.1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ht="14.1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ht="14.1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ht="14.1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ht="14.1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ht="14.1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ht="14.1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ht="14.1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ht="14.1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ht="14.1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ht="14.1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ht="14.1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ht="14.1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ht="14.1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ht="14.1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ht="14.1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ht="14.1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ht="14.1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ht="14.1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ht="14.1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ht="14.1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ht="14.1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ht="14.1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ht="14.1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ht="14.1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ht="14.1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ht="14.1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ht="14.1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ht="14.1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69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ht="14.1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ht="14.1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ht="14.1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ht="14.1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ht="14.1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ht="14.1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ht="14.1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3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3">
      <c r="A370" s="1">
        <v>42927</v>
      </c>
    </row>
    <row r="371" spans="1:13">
      <c r="A371" s="1">
        <v>42928</v>
      </c>
    </row>
    <row r="372" spans="1:13">
      <c r="A372" s="1">
        <v>42929</v>
      </c>
    </row>
    <row r="373" spans="1:13">
      <c r="A373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73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A369" sqref="A36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39</v>
      </c>
      <c r="M57">
        <f t="shared" si="5"/>
        <v>4</v>
      </c>
    </row>
    <row r="58" spans="1:13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381</v>
      </c>
    </row>
    <row r="346" spans="1:14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68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>
      <c r="A360" s="1">
        <v>42913</v>
      </c>
      <c r="B360">
        <v>43.05</v>
      </c>
      <c r="C360" s="25">
        <f t="shared" ref="C360" si="294">B360/B359-1</f>
        <v>2.3282887077995529E-3</v>
      </c>
      <c r="D360" s="26">
        <f t="shared" ref="D360" si="295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6">+B360/D360-1</f>
        <v>3.7467709571208374E-3</v>
      </c>
      <c r="H360" s="42">
        <f>(+B360/(D360*(1-VLOOKUP(A360,FX!A:K,9,0)))-1)</f>
        <v>3.5020593884180773E-3</v>
      </c>
      <c r="I360" s="25">
        <f t="shared" si="281"/>
        <v>2.8653295128939771E-3</v>
      </c>
      <c r="J360">
        <v>3668.0918999999999</v>
      </c>
      <c r="K360">
        <v>3674.7152000000001</v>
      </c>
      <c r="L360" s="25">
        <f t="shared" ref="L360" si="297">+K360/J360-1</f>
        <v>1.8056526882546109E-3</v>
      </c>
      <c r="M360">
        <f t="shared" ref="M360" si="298">WEEKDAY(A360,2)</f>
        <v>2</v>
      </c>
    </row>
    <row r="361" spans="1:13">
      <c r="A361" s="1">
        <v>42914</v>
      </c>
      <c r="B361">
        <v>42.85</v>
      </c>
      <c r="C361" s="25">
        <f t="shared" ref="C361" si="299">B361/B360-1</f>
        <v>-4.6457607433215697E-3</v>
      </c>
      <c r="D361" s="26">
        <f t="shared" ref="D361" si="300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1">+B361/D361-1</f>
        <v>6.0219699851811193E-3</v>
      </c>
      <c r="H361" s="42">
        <f>(+B361/(D361*(1-VLOOKUP(A361,FX!A:K,9,0)))-1)</f>
        <v>-8.0275825748266083E-4</v>
      </c>
      <c r="I361" s="25">
        <f t="shared" si="281"/>
        <v>-1.4215469227004673E-3</v>
      </c>
      <c r="J361">
        <v>3674.7152000000001</v>
      </c>
      <c r="K361">
        <v>3646.1666</v>
      </c>
      <c r="L361" s="25">
        <f t="shared" ref="L361" si="302">+K361/J361-1</f>
        <v>-7.7689285961535237E-3</v>
      </c>
      <c r="M361">
        <f t="shared" ref="M361" si="303">WEEKDAY(A361,2)</f>
        <v>3</v>
      </c>
    </row>
    <row r="362" spans="1:13">
      <c r="A362" s="1">
        <v>42915</v>
      </c>
      <c r="B362">
        <v>43.2</v>
      </c>
      <c r="C362" s="25">
        <f t="shared" ref="C362" si="304">B362/B361-1</f>
        <v>8.168028004667427E-3</v>
      </c>
      <c r="D362" s="26">
        <f t="shared" ref="D362" si="305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6">+B362/D362-1</f>
        <v>5.1655666134853284E-4</v>
      </c>
      <c r="H362" s="42">
        <f>(+B362/(D362*(1-VLOOKUP(A362,FX!A:K,9,0)))-1)</f>
        <v>-1.4036850822970459E-3</v>
      </c>
      <c r="I362" s="25">
        <f t="shared" si="281"/>
        <v>-1.6177490177952114E-3</v>
      </c>
      <c r="J362">
        <v>3646.1666</v>
      </c>
      <c r="K362">
        <v>3668.8279000000002</v>
      </c>
      <c r="L362" s="25">
        <f t="shared" ref="L362" si="307">+K362/J362-1</f>
        <v>6.2151027328263275E-3</v>
      </c>
      <c r="M362">
        <f t="shared" ref="M362" si="308">WEEKDAY(A362,2)</f>
        <v>4</v>
      </c>
    </row>
    <row r="363" spans="1:13">
      <c r="A363" s="1">
        <v>42916</v>
      </c>
      <c r="B363">
        <v>43.15</v>
      </c>
      <c r="C363" s="25">
        <f t="shared" ref="C363" si="309">B363/B362-1</f>
        <v>-1.1574074074075513E-3</v>
      </c>
      <c r="D363" s="26">
        <f t="shared" ref="D363" si="310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1">+B363/D363-1</f>
        <v>-2.2211483948911814E-3</v>
      </c>
      <c r="H363" s="42">
        <f>(+B363/(D363*(1-VLOOKUP(A363,FX!A:K,9,0)))-1)</f>
        <v>-4.942024500638742E-3</v>
      </c>
      <c r="I363" s="25">
        <f t="shared" si="281"/>
        <v>-5.5083085574685331E-3</v>
      </c>
      <c r="J363">
        <v>3668.8279000000002</v>
      </c>
      <c r="K363">
        <v>3666.7977000000001</v>
      </c>
      <c r="L363" s="25">
        <f t="shared" ref="L363" si="312">+K363/J363-1</f>
        <v>-5.5336474082090525E-4</v>
      </c>
      <c r="M363">
        <f t="shared" ref="M363" si="313">WEEKDAY(A363,2)</f>
        <v>5</v>
      </c>
    </row>
    <row r="364" spans="1:13">
      <c r="A364" s="1">
        <v>42919</v>
      </c>
      <c r="B364">
        <v>43</v>
      </c>
      <c r="C364" s="25">
        <f t="shared" ref="C364" si="314">B364/B363-1</f>
        <v>-3.4762456546928444E-3</v>
      </c>
      <c r="D364" s="26">
        <f t="shared" ref="D364" si="315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6">+B364/D364-1</f>
        <v>-4.6353444190281312E-3</v>
      </c>
      <c r="H364" s="42">
        <f>(+B364/(D364*(1-VLOOKUP(A364,FX!A:K,9,0)))-1)</f>
        <v>-2.3889375370915733E-3</v>
      </c>
      <c r="I364" s="25">
        <f t="shared" si="281"/>
        <v>-3.083485962024457E-3</v>
      </c>
      <c r="J364">
        <v>3666.7977000000001</v>
      </c>
      <c r="K364">
        <v>3650.8463000000002</v>
      </c>
      <c r="L364" s="25">
        <f t="shared" ref="L364" si="317">+K364/J364-1</f>
        <v>-4.3502263569108468E-3</v>
      </c>
      <c r="M364">
        <f t="shared" ref="M364" si="318">WEEKDAY(A364,2)</f>
        <v>1</v>
      </c>
    </row>
    <row r="365" spans="1:13">
      <c r="A365" s="1">
        <v>42920</v>
      </c>
      <c r="B365">
        <v>42.7</v>
      </c>
      <c r="C365" s="25">
        <f t="shared" ref="C365" si="319">B365/B364-1</f>
        <v>-6.9767441860464352E-3</v>
      </c>
      <c r="D365" s="26">
        <f t="shared" ref="D365" si="320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1">+B365/D365-1</f>
        <v>-1.5987955522992481E-3</v>
      </c>
      <c r="H365" s="42">
        <f>(+B365/(D365*(1-VLOOKUP(A365,FX!A:K,9,0)))-1)</f>
        <v>7.4231448348283102E-4</v>
      </c>
      <c r="I365" s="25">
        <f t="shared" si="281"/>
        <v>4.9204526816470917E-4</v>
      </c>
      <c r="J365">
        <v>3650.8463000000002</v>
      </c>
      <c r="K365">
        <v>3619.9841000000001</v>
      </c>
      <c r="L365" s="25">
        <f t="shared" ref="L365" si="322">+K365/J365-1</f>
        <v>-8.4534372208437958E-3</v>
      </c>
      <c r="M365">
        <f t="shared" ref="M365" si="323">WEEKDAY(A365,2)</f>
        <v>2</v>
      </c>
    </row>
    <row r="366" spans="1:13">
      <c r="A366" s="1">
        <v>42921</v>
      </c>
      <c r="B366">
        <v>43.2</v>
      </c>
      <c r="C366" s="25">
        <f t="shared" ref="C366" si="324">B366/B365-1</f>
        <v>1.1709601873536313E-2</v>
      </c>
      <c r="D366" s="26">
        <f t="shared" ref="D366" si="325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6">+B366/D366-1</f>
        <v>1.2283113161521975E-3</v>
      </c>
      <c r="H366" s="42">
        <f>(+B366/(D366*(1-VLOOKUP(A366,FX!A:K,9,0)))-1)</f>
        <v>4.3651871770422623E-4</v>
      </c>
      <c r="I366" s="25">
        <f t="shared" si="281"/>
        <v>1.6206329729362423E-4</v>
      </c>
      <c r="J366">
        <v>3619.9841000000001</v>
      </c>
      <c r="K366">
        <v>3659.6795000000002</v>
      </c>
      <c r="L366" s="25">
        <f t="shared" ref="L366" si="327">+K366/J366-1</f>
        <v>1.0965628274444583E-2</v>
      </c>
      <c r="M366">
        <f t="shared" ref="M366" si="328">WEEKDAY(A366,2)</f>
        <v>3</v>
      </c>
    </row>
    <row r="367" spans="1:13">
      <c r="A367" s="1">
        <v>42922</v>
      </c>
      <c r="B367">
        <v>43.2</v>
      </c>
      <c r="C367" s="25">
        <f t="shared" ref="C367" si="329">B367/B366-1</f>
        <v>0</v>
      </c>
      <c r="D367" s="26">
        <f t="shared" ref="D367" si="330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1">+B367/D367-1</f>
        <v>4.8058764897884743E-5</v>
      </c>
      <c r="H367" s="42">
        <f>(+B367/(D367*(1-VLOOKUP(A367,FX!A:K,9,0)))-1)</f>
        <v>1.5046741967972288E-3</v>
      </c>
      <c r="I367" s="25">
        <f t="shared" si="281"/>
        <v>6.2539086929325194E-4</v>
      </c>
      <c r="J367">
        <v>3659.6795000000002</v>
      </c>
      <c r="K367">
        <v>3660.0967000000001</v>
      </c>
      <c r="L367" s="25">
        <f t="shared" ref="L367" si="332">+K367/J367-1</f>
        <v>1.1399905374220864E-4</v>
      </c>
      <c r="M367">
        <f t="shared" ref="M367" si="333">WEEKDAY(A367,2)</f>
        <v>4</v>
      </c>
    </row>
    <row r="368" spans="1:13">
      <c r="A368" s="1">
        <v>42923</v>
      </c>
      <c r="B368">
        <v>42.95</v>
      </c>
      <c r="C368" s="25">
        <f t="shared" ref="C368" si="334">B368/B367-1</f>
        <v>-5.7870370370370905E-3</v>
      </c>
      <c r="D368" s="26">
        <f t="shared" ref="D368" si="335"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6">+B368/D368-1</f>
        <v>-4.0312515291665019E-3</v>
      </c>
      <c r="H368" s="42">
        <f>(+B368/(D368*(1-VLOOKUP(A368,FX!A:K,9,0)))-1)</f>
        <v>-4.4548767056565852E-3</v>
      </c>
      <c r="I368" s="25">
        <f t="shared" si="281"/>
        <v>-5.7870370370370905E-3</v>
      </c>
      <c r="J368">
        <v>3660.0967000000001</v>
      </c>
      <c r="K368">
        <v>3655.9292999999998</v>
      </c>
      <c r="L368" s="25">
        <f t="shared" ref="L368" si="337">+K368/J368-1</f>
        <v>-1.13860379699815E-3</v>
      </c>
      <c r="M368">
        <f t="shared" ref="M368" si="338">WEEKDAY(A368,2)</f>
        <v>5</v>
      </c>
    </row>
    <row r="369" spans="1:13">
      <c r="A369" s="1">
        <v>42926</v>
      </c>
      <c r="B369">
        <v>43.05</v>
      </c>
      <c r="C369" s="25">
        <f t="shared" ref="C369" si="339">B369/B368-1</f>
        <v>2.3282887077995529E-3</v>
      </c>
      <c r="D369" s="26">
        <f t="shared" ref="D369" si="340">+F368*(1+L369)</f>
        <v>43.173501675757251</v>
      </c>
      <c r="E369" s="26">
        <f>D369*(1-VLOOKUP(A369,FX!A:K,9,0))</f>
        <v>43.181595109487112</v>
      </c>
      <c r="G369" s="25">
        <f t="shared" ref="G369" si="341">+B369/D369-1</f>
        <v>-2.8605897359167409E-3</v>
      </c>
      <c r="H369" s="42">
        <f>(+B369/(D369*(1-VLOOKUP(A369,FX!A:K,9,0)))-1)</f>
        <v>-3.0474814363261604E-3</v>
      </c>
      <c r="J369">
        <v>3655.9292999999998</v>
      </c>
      <c r="K369">
        <v>3653.6867999999999</v>
      </c>
      <c r="L369" s="25">
        <f t="shared" ref="L369" si="342">+K369/J369-1</f>
        <v>-6.1338713524894395E-4</v>
      </c>
      <c r="M369">
        <f t="shared" ref="M369" si="343">WEEKDAY(A369,2)</f>
        <v>1</v>
      </c>
    </row>
    <row r="370" spans="1:13">
      <c r="A370" s="1">
        <v>42927</v>
      </c>
    </row>
    <row r="371" spans="1:13">
      <c r="A371" s="1">
        <v>42928</v>
      </c>
    </row>
    <row r="372" spans="1:13">
      <c r="A372" s="1">
        <v>42929</v>
      </c>
    </row>
    <row r="373" spans="1:13">
      <c r="A373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79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A374" sqref="A374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ht="14.1">
      <c r="J1" t="s">
        <v>219</v>
      </c>
      <c r="O1" t="s">
        <v>34</v>
      </c>
    </row>
    <row r="2" spans="1:17" ht="14.1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4.1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4.1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4.1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4.1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4.1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4.1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4.1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4.1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4.1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4.1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4.1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4.1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4.1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4.1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4.1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4.1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4.1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4.1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4.1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4.1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4.1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4.1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4.1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4.1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4.1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4.1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4.1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4.1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4.1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4.1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4.1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4.1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4.1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4.1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4.1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4.1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4.1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4.1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4.1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4.1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4.1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4.1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4.1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4.1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4.1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4.1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4.1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4.1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4.1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4.1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4.1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4.1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4.1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4.1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4.1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4.1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4.1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4.1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4.1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4.1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4.1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4.1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4.1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4.1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4.1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4.1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4.1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4.1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4.1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4.1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4.1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4.1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4.1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4.1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4.1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4.1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4.1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4.1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4.1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4.1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4.1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4.1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4.1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4.1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4.1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4.1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4.1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4.1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4.1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4.1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4.1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4.1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4.1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4.1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4.1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4.1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4.1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4.1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4.1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4.1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4.1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4.1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4.1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4.1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4.1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4.1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4.1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4.1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4.1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4.1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4.1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4.1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4.1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4.1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4.1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4.1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4.1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4.1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4.1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4.1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4.1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4.1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4.1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4.1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4.1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4.1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4.1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4.1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4.1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4.1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4.1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4.1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4.1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4.1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4.1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4.1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4.1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4.1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4.1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4.1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4.1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4.1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4.1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4.1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4.1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4.1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4.1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4.1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4.1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4.1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4.1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4.1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4.1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4.1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4.1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4.1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4.1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4.1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4.1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4.1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4.1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4.1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4.1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4.1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4.1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4.1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4.1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4.1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4.1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4.1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4.1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4.1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4.1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4.1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4.1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4.1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4.1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4.1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4.1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4.1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4.1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4.1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4.1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4.1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4.1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4.1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4.1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4.1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4.1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4.1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4.1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4.1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4.1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4.1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4.1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4.1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4.1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4.1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4.1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4.1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4.1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4.1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4.1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4.1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4.1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4.1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4.1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4.1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4.1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4.1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4.1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4.1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4.1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4.1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4.1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4.1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4.1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4.1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4.1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4.1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4.1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4.1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4.1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4.1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4.1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4.1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4.1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4.1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4.1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4.1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4.1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4.1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4.1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4.1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4.1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4.1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4.1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4.1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4.1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4.1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4.1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4.1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4.1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4.1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4.1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4.1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4.1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4.1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4.1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4.1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4.1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.9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4.1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4.1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4.1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.1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4.1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4.1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4.1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4.1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4.1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4.1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4.1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4.1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4.1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4.1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4.1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4.1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4.1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.9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.9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4.1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4.1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4.1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4.1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4.1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4.1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4.1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4.1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74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4.1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4.1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4.1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4.1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4.1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4.1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4.1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4.1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4.1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4.1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4.1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4.1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4.1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.9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4.1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.9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4.1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4.1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4.1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.9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4.1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4.1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4.1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.1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.9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4.1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4.1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4.1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4.1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4.1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4.1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4.1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4.1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4.1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4.1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4.1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4.1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4.1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4.1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4.1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4.1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4.1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4.1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4.1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4.1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4.1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4.1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4.1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4.1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4.1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4.1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4.1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.1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4.1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4.1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4.1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4.1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4.1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4.1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4.1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4.1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4.1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4.1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4.1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4.1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4.1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4.1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4.1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4.1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4.1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4.1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4.1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4.1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4.1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4.1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4.1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4.1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4.1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4.1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4.1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4.1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4.1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4.1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4.1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4.1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4.1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3" ht="14.1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3" ht="14.1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3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3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8">+K372/J372-1</f>
        <v>4.7300292075325157E-3</v>
      </c>
      <c r="M372">
        <f t="shared" ref="M372" si="319">WEEKDAY(A372,2)</f>
        <v>3</v>
      </c>
    </row>
    <row r="373" spans="1:13">
      <c r="A373" s="1">
        <v>42922</v>
      </c>
      <c r="B373">
        <v>39.5</v>
      </c>
      <c r="C373" s="25">
        <f t="shared" ref="C373" si="320">B373/B372-1</f>
        <v>-1.151151151151153E-2</v>
      </c>
      <c r="D373" s="38">
        <f t="shared" ref="D373" si="321">+F372*(1+L373)</f>
        <v>39.76327239184139</v>
      </c>
      <c r="F373">
        <v>39.86</v>
      </c>
      <c r="G373" s="42">
        <f>+B373/D373-1</f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2">+K373/J373-1</f>
        <v>-3.4267570967070338E-3</v>
      </c>
      <c r="M373">
        <f t="shared" ref="M373" si="323">WEEKDAY(A373,2)</f>
        <v>4</v>
      </c>
    </row>
    <row r="374" spans="1:13">
      <c r="A374" s="1">
        <v>42923</v>
      </c>
      <c r="B374">
        <v>39.479999999999997</v>
      </c>
      <c r="C374" s="25">
        <f t="shared" ref="C374" si="324">B374/B373-1</f>
        <v>-5.0632911392411994E-4</v>
      </c>
      <c r="D374" s="38">
        <f t="shared" ref="D374" si="325">+F373*(1+L374)</f>
        <v>39.530141610648748</v>
      </c>
      <c r="F374">
        <v>39.53</v>
      </c>
      <c r="G374" s="42">
        <f>+B374/D374-1</f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6">+K374/J374-1</f>
        <v>-8.2754237167900202E-3</v>
      </c>
      <c r="M374">
        <f t="shared" ref="M374" si="327">WEEKDAY(A374,2)</f>
        <v>5</v>
      </c>
    </row>
    <row r="375" spans="1:13">
      <c r="A375" s="1">
        <v>42926</v>
      </c>
      <c r="B375">
        <v>39.549999999999997</v>
      </c>
      <c r="C375" s="25">
        <f t="shared" ref="C375" si="328">B375/B374-1</f>
        <v>1.7730496453900457E-3</v>
      </c>
      <c r="D375" s="38">
        <f t="shared" ref="D375" si="329">+F374*(1+L375)</f>
        <v>39.480618688494388</v>
      </c>
      <c r="G375" s="42">
        <f>+B375/D375-1</f>
        <v>1.7573511715465173E-3</v>
      </c>
      <c r="J375">
        <v>17475.03</v>
      </c>
      <c r="K375">
        <v>17453.2</v>
      </c>
      <c r="L375" s="25">
        <f t="shared" ref="L375" si="330">+K375/J375-1</f>
        <v>-1.2492110170911896E-3</v>
      </c>
      <c r="M375">
        <f t="shared" ref="M375" si="331">WEEKDAY(A375,2)</f>
        <v>1</v>
      </c>
    </row>
    <row r="376" spans="1:13">
      <c r="A376" s="1">
        <v>42927</v>
      </c>
    </row>
    <row r="377" spans="1:13">
      <c r="A377" s="1">
        <v>42928</v>
      </c>
    </row>
    <row r="378" spans="1:13">
      <c r="A378" s="1">
        <v>42929</v>
      </c>
    </row>
    <row r="379" spans="1:13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79"/>
  <sheetViews>
    <sheetView zoomScale="115" zoomScaleNormal="115" workbookViewId="0">
      <pane xSplit="1" ySplit="2" topLeftCell="B346" activePane="bottomRight" state="frozen"/>
      <selection pane="topRight" activeCell="B1" sqref="B1"/>
      <selection pane="bottomLeft" activeCell="A3" sqref="A3"/>
      <selection pane="bottomRight" activeCell="E374" sqref="E374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ht="14.1">
      <c r="J1" t="s">
        <v>217</v>
      </c>
    </row>
    <row r="2" spans="1:14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4.1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4.1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4.1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4.1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4.1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4.1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4.1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4.1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4.1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4.1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4.1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4.1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4.1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4.1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4.1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4.1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4.1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4.1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4.1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4.1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4.1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4.1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4.1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4.1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4.1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4.1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7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4.1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4.1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4.1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4.1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4.1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4.1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3" ht="14.1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3" ht="14.1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3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3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3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3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3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3">
      <c r="A376" s="1">
        <v>42927</v>
      </c>
    </row>
    <row r="377" spans="1:13">
      <c r="A377" s="1">
        <v>42928</v>
      </c>
    </row>
    <row r="378" spans="1:13">
      <c r="A378" s="1">
        <v>42929</v>
      </c>
    </row>
    <row r="379" spans="1:13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79"/>
  <sheetViews>
    <sheetView zoomScale="115" zoomScaleNormal="115" workbookViewId="0">
      <pane xSplit="1" ySplit="2" topLeftCell="B350" activePane="bottomRight" state="frozen"/>
      <selection pane="topRight" activeCell="B1" sqref="B1"/>
      <selection pane="bottomLeft" activeCell="A3" sqref="A3"/>
      <selection pane="bottomRight" activeCell="D371" sqref="D371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ht="14.1">
      <c r="J1" t="s">
        <v>218</v>
      </c>
    </row>
    <row r="2" spans="1:14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.1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.1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.1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.1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.1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9.9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.1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.1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.9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.9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.9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.9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9.9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.1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9.9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.1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.9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7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.1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.9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.9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.1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.1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.9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4.1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4.1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.9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4.1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4.1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3" ht="14.1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3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3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3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3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3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3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3">
      <c r="A376" s="1">
        <v>42927</v>
      </c>
    </row>
    <row r="377" spans="1:13">
      <c r="A377" s="1">
        <v>42928</v>
      </c>
    </row>
    <row r="378" spans="1:13">
      <c r="A378" s="1">
        <v>42929</v>
      </c>
    </row>
    <row r="379" spans="1:13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80"/>
  <sheetViews>
    <sheetView zoomScale="115" zoomScaleNormal="115" workbookViewId="0">
      <pane xSplit="1" ySplit="2" topLeftCell="B352" activePane="bottomRight" state="frozen"/>
      <selection pane="topRight" activeCell="B1" sqref="B1"/>
      <selection pane="bottomLeft" activeCell="A3" sqref="A3"/>
      <selection pane="bottomRight" activeCell="E372" sqref="E372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>
      <c r="J1" t="s">
        <v>220</v>
      </c>
    </row>
    <row r="2" spans="1:14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7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</row>
    <row r="378" spans="1:14">
      <c r="A378" s="1">
        <v>42928</v>
      </c>
    </row>
    <row r="379" spans="1:14">
      <c r="A379" s="1">
        <v>42929</v>
      </c>
    </row>
    <row r="380" spans="1:14">
      <c r="A380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100000000000001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100000000000001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2017-07-11T00:43:47Z</dcterms:modified>
</cp:coreProperties>
</file>