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0" windowWidth="18220" windowHeight="6840" firstSheet="1" activeTab="3"/>
  </bookViews>
  <sheets>
    <sheet name="2017" sheetId="6" r:id="rId1"/>
    <sheet name="Sheet3" sheetId="19" r:id="rId2"/>
    <sheet name="2018" sheetId="1" r:id="rId3"/>
    <sheet name="2019" sheetId="7" r:id="rId4"/>
    <sheet name="Analysis" sheetId="2" r:id="rId5"/>
    <sheet name="Asset" sheetId="5" r:id="rId6"/>
    <sheet name="6Year回顾" sheetId="8" r:id="rId7"/>
    <sheet name="许氏详细" sheetId="16" r:id="rId8"/>
    <sheet name="许氏" sheetId="3" r:id="rId9"/>
  </sheets>
  <definedNames>
    <definedName name="_xlnm._FilterDatabase" localSheetId="2" hidden="1">'2018'!$A$1:$K$367</definedName>
    <definedName name="_xlnm._FilterDatabase" localSheetId="3" hidden="1">'2019'!$A$1:$J$366</definedName>
    <definedName name="_xlnm._FilterDatabase" localSheetId="8" hidden="1">许氏!$A$1:$M$93</definedName>
  </definedNames>
  <calcPr calcId="145621"/>
  <pivotCaches>
    <pivotCache cacheId="0" r:id="rId10"/>
    <pivotCache cacheId="1" r:id="rId11"/>
  </pivotCaches>
</workbook>
</file>

<file path=xl/calcChain.xml><?xml version="1.0" encoding="utf-8"?>
<calcChain xmlns="http://schemas.openxmlformats.org/spreadsheetml/2006/main">
  <c r="D23" i="7" l="1"/>
  <c r="D22" i="7" l="1"/>
  <c r="D21" i="7" l="1"/>
  <c r="B126" i="1" l="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2" i="1"/>
  <c r="E6" i="5" l="1"/>
  <c r="F39" i="3" l="1"/>
  <c r="H39" i="3"/>
  <c r="H38" i="3" l="1"/>
  <c r="F38" i="3"/>
  <c r="F37" i="3" l="1"/>
  <c r="H37" i="3"/>
  <c r="F36" i="3" l="1"/>
  <c r="H36" i="3" l="1"/>
  <c r="E5" i="5" l="1"/>
  <c r="E4" i="5"/>
  <c r="E3" i="5"/>
  <c r="G10" i="5" l="1"/>
  <c r="E9" i="5"/>
  <c r="E8" i="5"/>
  <c r="E7" i="5"/>
  <c r="H32" i="3"/>
  <c r="F32" i="3"/>
  <c r="F31" i="3" l="1"/>
  <c r="H31" i="3"/>
  <c r="D3" i="7"/>
  <c r="E232" i="1" l="1"/>
  <c r="E224" i="1"/>
  <c r="E222" i="1"/>
  <c r="F327" i="1"/>
  <c r="F356" i="1"/>
  <c r="E157" i="1"/>
  <c r="E119" i="1"/>
  <c r="D337" i="6"/>
  <c r="B2" i="6" l="1"/>
  <c r="B4" i="6"/>
  <c r="B5" i="6"/>
  <c r="B3" i="6"/>
  <c r="B6" i="6" l="1"/>
  <c r="E143" i="1"/>
  <c r="C126" i="1"/>
  <c r="C2" i="1"/>
  <c r="A3" i="1"/>
  <c r="C3" i="1" l="1"/>
  <c r="B3" i="1"/>
  <c r="A4" i="1"/>
  <c r="B4" i="1" s="1"/>
  <c r="B7" i="6"/>
  <c r="A5" i="1" l="1"/>
  <c r="B5" i="1" s="1"/>
  <c r="C4" i="1"/>
  <c r="B8" i="6"/>
  <c r="G18" i="5"/>
  <c r="G17" i="5"/>
  <c r="A6" i="1" l="1"/>
  <c r="B6" i="1" s="1"/>
  <c r="C5" i="1"/>
  <c r="B9" i="6"/>
  <c r="G14" i="5"/>
  <c r="G13" i="5"/>
  <c r="G11" i="5"/>
  <c r="H11" i="5" s="1"/>
  <c r="E10" i="5"/>
  <c r="G19" i="5"/>
  <c r="H19" i="5" s="1"/>
  <c r="H5" i="3"/>
  <c r="H4" i="3"/>
  <c r="H26" i="3"/>
  <c r="H22" i="3"/>
  <c r="B2"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E364" i="1"/>
  <c r="F3" i="5" l="1"/>
  <c r="F6" i="5"/>
  <c r="F4" i="5"/>
  <c r="F9" i="5"/>
  <c r="F5" i="5"/>
  <c r="H10" i="5"/>
  <c r="G20" i="5"/>
  <c r="F7" i="5"/>
  <c r="F8" i="5"/>
  <c r="H18" i="5"/>
  <c r="H17" i="5"/>
  <c r="H20" i="5" s="1"/>
  <c r="A7" i="1"/>
  <c r="B7" i="1" s="1"/>
  <c r="C6" i="1"/>
  <c r="B10" i="6"/>
  <c r="F26" i="3"/>
  <c r="A8" i="1" l="1"/>
  <c r="B8" i="1" s="1"/>
  <c r="C7" i="1"/>
  <c r="B11" i="6"/>
  <c r="F22" i="3"/>
  <c r="A9" i="1" l="1"/>
  <c r="B9" i="1" s="1"/>
  <c r="C8" i="1"/>
  <c r="B12" i="6"/>
  <c r="E359" i="1"/>
  <c r="A10" i="1" l="1"/>
  <c r="B10" i="1" s="1"/>
  <c r="C9" i="1"/>
  <c r="B13" i="6"/>
  <c r="E250" i="1"/>
  <c r="E336" i="1"/>
  <c r="E318" i="1"/>
  <c r="E270" i="1"/>
  <c r="A11" i="1" l="1"/>
  <c r="B11" i="1" s="1"/>
  <c r="C10" i="1"/>
  <c r="B14" i="6"/>
  <c r="E356" i="1"/>
  <c r="A12" i="1" l="1"/>
  <c r="B12" i="1" s="1"/>
  <c r="C11" i="1"/>
  <c r="B15" i="6"/>
  <c r="F9" i="3"/>
  <c r="A13" i="1" l="1"/>
  <c r="B13" i="1" s="1"/>
  <c r="C12" i="1"/>
  <c r="B16" i="6"/>
  <c r="B8" i="3"/>
  <c r="B6" i="3"/>
  <c r="B5" i="3"/>
  <c r="B4" i="3"/>
  <c r="B9" i="3"/>
  <c r="B10" i="3"/>
  <c r="B11" i="3"/>
  <c r="B12" i="3"/>
  <c r="B13" i="3"/>
  <c r="B14" i="3"/>
  <c r="B15" i="3"/>
  <c r="B16" i="3"/>
  <c r="B17" i="3"/>
  <c r="B18" i="3"/>
  <c r="B19" i="3"/>
  <c r="B20" i="3"/>
  <c r="B21" i="3"/>
  <c r="B22" i="3"/>
  <c r="B23" i="3"/>
  <c r="B24" i="3"/>
  <c r="B25" i="3"/>
  <c r="B26" i="3"/>
  <c r="B27" i="3"/>
  <c r="B3" i="3"/>
  <c r="A14" i="1" l="1"/>
  <c r="B14" i="1" s="1"/>
  <c r="C13" i="1"/>
  <c r="B17" i="6"/>
  <c r="F7" i="3"/>
  <c r="A15" i="1" l="1"/>
  <c r="B15" i="1" s="1"/>
  <c r="C14" i="1"/>
  <c r="B18" i="6"/>
  <c r="F5" i="3"/>
  <c r="F6" i="3"/>
  <c r="A7" i="3"/>
  <c r="B7" i="3" s="1"/>
  <c r="A16" i="1" l="1"/>
  <c r="B16" i="1" s="1"/>
  <c r="C15" i="1"/>
  <c r="B19" i="6"/>
  <c r="E330" i="1"/>
  <c r="A17" i="1" l="1"/>
  <c r="B17" i="1" s="1"/>
  <c r="C16" i="1"/>
  <c r="B20" i="6"/>
  <c r="E334" i="1"/>
  <c r="A18" i="1" l="1"/>
  <c r="B18" i="1" s="1"/>
  <c r="C17" i="1"/>
  <c r="B21" i="6"/>
  <c r="E329" i="1"/>
  <c r="A19" i="1" l="1"/>
  <c r="B19" i="1" s="1"/>
  <c r="C18" i="1"/>
  <c r="B22" i="6"/>
  <c r="E327" i="1"/>
  <c r="A20" i="1" l="1"/>
  <c r="B20" i="1" s="1"/>
  <c r="C19" i="1"/>
  <c r="B23" i="6"/>
  <c r="E326" i="1"/>
  <c r="A21" i="1" l="1"/>
  <c r="B21" i="1" s="1"/>
  <c r="C20" i="1"/>
  <c r="B24" i="6"/>
  <c r="E324" i="1"/>
  <c r="A22" i="1" l="1"/>
  <c r="B22" i="1" s="1"/>
  <c r="C21" i="1"/>
  <c r="B25" i="6"/>
  <c r="E323" i="1"/>
  <c r="A23" i="1" l="1"/>
  <c r="B23" i="1" s="1"/>
  <c r="C22" i="1"/>
  <c r="B26" i="6"/>
  <c r="E321" i="1"/>
  <c r="A24" i="1" l="1"/>
  <c r="B24" i="1" s="1"/>
  <c r="C23" i="1"/>
  <c r="B27" i="6"/>
  <c r="E310" i="1"/>
  <c r="A25" i="1" l="1"/>
  <c r="B25" i="1" s="1"/>
  <c r="C24" i="1"/>
  <c r="B28" i="6"/>
  <c r="E308" i="1"/>
  <c r="A26" i="1" l="1"/>
  <c r="B26" i="1" s="1"/>
  <c r="C25" i="1"/>
  <c r="B29" i="6"/>
  <c r="E304" i="1"/>
  <c r="A27" i="1" l="1"/>
  <c r="B27" i="1" s="1"/>
  <c r="C26" i="1"/>
  <c r="B30" i="6"/>
  <c r="E286" i="1"/>
  <c r="A28" i="1" l="1"/>
  <c r="B28" i="1" s="1"/>
  <c r="C27" i="1"/>
  <c r="B31" i="6"/>
  <c r="E282" i="1"/>
  <c r="A29" i="1" l="1"/>
  <c r="B29" i="1" s="1"/>
  <c r="C28" i="1"/>
  <c r="B32" i="6"/>
  <c r="E279" i="1"/>
  <c r="A30" i="1" l="1"/>
  <c r="B30" i="1" s="1"/>
  <c r="C29" i="1"/>
  <c r="B33" i="6"/>
  <c r="E277" i="1"/>
  <c r="A31" i="1" l="1"/>
  <c r="B31" i="1" s="1"/>
  <c r="C30" i="1"/>
  <c r="B34" i="6"/>
  <c r="E273" i="1"/>
  <c r="A32" i="1" l="1"/>
  <c r="B32" i="1" s="1"/>
  <c r="C31" i="1"/>
  <c r="B35" i="6"/>
  <c r="E269" i="1"/>
  <c r="A33" i="1" l="1"/>
  <c r="B33" i="1" s="1"/>
  <c r="C32" i="1"/>
  <c r="B36" i="6"/>
  <c r="E268" i="1"/>
  <c r="A34" i="1" l="1"/>
  <c r="B34" i="1" s="1"/>
  <c r="C33" i="1"/>
  <c r="B37" i="6"/>
  <c r="E267" i="1"/>
  <c r="A35" i="1" l="1"/>
  <c r="B35" i="1" s="1"/>
  <c r="C34" i="1"/>
  <c r="B38" i="6"/>
  <c r="E230" i="1"/>
  <c r="A36" i="1" l="1"/>
  <c r="B36" i="1" s="1"/>
  <c r="C35" i="1"/>
  <c r="B39" i="6"/>
  <c r="E256" i="1"/>
  <c r="A37" i="1" l="1"/>
  <c r="B37" i="1" s="1"/>
  <c r="C36" i="1"/>
  <c r="B40" i="6"/>
  <c r="E252" i="1"/>
  <c r="A38" i="1" l="1"/>
  <c r="B38" i="1" s="1"/>
  <c r="C37" i="1"/>
  <c r="B41" i="6"/>
  <c r="E246" i="1"/>
  <c r="A39" i="1" l="1"/>
  <c r="B39" i="1" s="1"/>
  <c r="C38" i="1"/>
  <c r="B42" i="6"/>
  <c r="E245" i="1"/>
  <c r="A40" i="1" l="1"/>
  <c r="B40" i="1" s="1"/>
  <c r="C39" i="1"/>
  <c r="B43" i="6"/>
  <c r="E244" i="1"/>
  <c r="A41" i="1" l="1"/>
  <c r="B41" i="1" s="1"/>
  <c r="C40" i="1"/>
  <c r="B44" i="6"/>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A42" i="1" l="1"/>
  <c r="B42" i="1" s="1"/>
  <c r="C41" i="1"/>
  <c r="B45" i="6"/>
  <c r="E242" i="1"/>
  <c r="A43" i="1" l="1"/>
  <c r="B43" i="1" s="1"/>
  <c r="C42" i="1"/>
  <c r="B46" i="6"/>
  <c r="E241" i="1"/>
  <c r="A44" i="1" l="1"/>
  <c r="B44" i="1" s="1"/>
  <c r="C43" i="1"/>
  <c r="B47" i="6"/>
  <c r="E240" i="1"/>
  <c r="A45" i="1" l="1"/>
  <c r="B45" i="1" s="1"/>
  <c r="C44" i="1"/>
  <c r="B48" i="6"/>
  <c r="E239" i="1"/>
  <c r="A46" i="1" l="1"/>
  <c r="B46" i="1" s="1"/>
  <c r="C45" i="1"/>
  <c r="B49" i="6"/>
  <c r="E225" i="1"/>
  <c r="E238" i="1"/>
  <c r="A47" i="1" l="1"/>
  <c r="B47" i="1" s="1"/>
  <c r="C46" i="1"/>
  <c r="B50" i="6"/>
  <c r="E237" i="1"/>
  <c r="A48" i="1" l="1"/>
  <c r="B48" i="1" s="1"/>
  <c r="C47" i="1"/>
  <c r="B51" i="6"/>
  <c r="C217" i="1"/>
  <c r="C216" i="1"/>
  <c r="A49" i="1" l="1"/>
  <c r="B49" i="1" s="1"/>
  <c r="C48" i="1"/>
  <c r="B52" i="6"/>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218" i="1"/>
  <c r="A50" i="1" l="1"/>
  <c r="B50" i="1" s="1"/>
  <c r="C49" i="1"/>
  <c r="B53" i="6"/>
  <c r="A51" i="1" l="1"/>
  <c r="B51" i="1" s="1"/>
  <c r="C50" i="1"/>
  <c r="B54" i="6"/>
  <c r="A52" i="1" l="1"/>
  <c r="B52" i="1" s="1"/>
  <c r="C51" i="1"/>
  <c r="B55" i="6"/>
  <c r="A53" i="1" l="1"/>
  <c r="B53" i="1" s="1"/>
  <c r="C52" i="1"/>
  <c r="B56" i="6"/>
  <c r="A54" i="1" l="1"/>
  <c r="B54" i="1" s="1"/>
  <c r="C53" i="1"/>
  <c r="B57" i="6"/>
  <c r="A55" i="1" l="1"/>
  <c r="B55" i="1" s="1"/>
  <c r="C54" i="1"/>
  <c r="B58" i="6"/>
  <c r="A56" i="1" l="1"/>
  <c r="B56" i="1" s="1"/>
  <c r="C55" i="1"/>
  <c r="B59" i="6"/>
  <c r="A57" i="1" l="1"/>
  <c r="B57" i="1" s="1"/>
  <c r="C56" i="1"/>
  <c r="B60" i="6"/>
  <c r="A58" i="1" l="1"/>
  <c r="B58" i="1" s="1"/>
  <c r="C57" i="1"/>
  <c r="B61" i="6"/>
  <c r="A59" i="1" l="1"/>
  <c r="B59" i="1" s="1"/>
  <c r="C58" i="1"/>
  <c r="B62" i="6"/>
  <c r="A60" i="1" l="1"/>
  <c r="B60" i="1" s="1"/>
  <c r="C59" i="1"/>
  <c r="B63" i="6"/>
  <c r="A61" i="1" l="1"/>
  <c r="B61" i="1" s="1"/>
  <c r="C60" i="1"/>
  <c r="B64" i="6"/>
  <c r="A62" i="1" l="1"/>
  <c r="B62" i="1" s="1"/>
  <c r="C61" i="1"/>
  <c r="B65" i="6"/>
  <c r="A63" i="1" l="1"/>
  <c r="B63" i="1" s="1"/>
  <c r="C62" i="1"/>
  <c r="B66" i="6"/>
  <c r="A64" i="1" l="1"/>
  <c r="B64" i="1" s="1"/>
  <c r="C63" i="1"/>
  <c r="B67" i="6"/>
  <c r="A65" i="1" l="1"/>
  <c r="B65" i="1" s="1"/>
  <c r="C64" i="1"/>
  <c r="B68" i="6"/>
  <c r="A66" i="1" l="1"/>
  <c r="B66" i="1" s="1"/>
  <c r="C65" i="1"/>
  <c r="B69" i="6"/>
  <c r="A67" i="1" l="1"/>
  <c r="B67" i="1" s="1"/>
  <c r="C66" i="1"/>
  <c r="B70" i="6"/>
  <c r="A68" i="1" l="1"/>
  <c r="B68" i="1" s="1"/>
  <c r="C67" i="1"/>
  <c r="B71" i="6"/>
  <c r="A69" i="1" l="1"/>
  <c r="B69" i="1" s="1"/>
  <c r="C68" i="1"/>
  <c r="B72" i="6"/>
  <c r="A70" i="1" l="1"/>
  <c r="B70" i="1" s="1"/>
  <c r="C69" i="1"/>
  <c r="B73" i="6"/>
  <c r="A71" i="1" l="1"/>
  <c r="B71" i="1" s="1"/>
  <c r="C70" i="1"/>
  <c r="B74" i="6"/>
  <c r="A72" i="1" l="1"/>
  <c r="B72" i="1" s="1"/>
  <c r="C71" i="1"/>
  <c r="B75" i="6"/>
  <c r="A73" i="1" l="1"/>
  <c r="B73" i="1" s="1"/>
  <c r="C72" i="1"/>
  <c r="B76" i="6"/>
  <c r="A74" i="1" l="1"/>
  <c r="B74" i="1" s="1"/>
  <c r="C73" i="1"/>
  <c r="B77" i="6"/>
  <c r="A75" i="1" l="1"/>
  <c r="B75" i="1" s="1"/>
  <c r="C74" i="1"/>
  <c r="B78" i="6"/>
  <c r="A76" i="1" l="1"/>
  <c r="B76" i="1" s="1"/>
  <c r="C75" i="1"/>
  <c r="B79" i="6"/>
  <c r="A77" i="1" l="1"/>
  <c r="B77" i="1" s="1"/>
  <c r="C76" i="1"/>
  <c r="B80" i="6"/>
  <c r="A78" i="1" l="1"/>
  <c r="B78" i="1" s="1"/>
  <c r="C77" i="1"/>
  <c r="B81" i="6"/>
  <c r="A79" i="1" l="1"/>
  <c r="B79" i="1" s="1"/>
  <c r="C78" i="1"/>
  <c r="B82" i="6"/>
  <c r="A80" i="1" l="1"/>
  <c r="B80" i="1" s="1"/>
  <c r="C79" i="1"/>
  <c r="B83" i="6"/>
  <c r="A81" i="1" l="1"/>
  <c r="B81" i="1" s="1"/>
  <c r="C80" i="1"/>
  <c r="B84" i="6"/>
  <c r="A82" i="1" l="1"/>
  <c r="B82" i="1" s="1"/>
  <c r="C81" i="1"/>
  <c r="B85" i="6"/>
  <c r="A83" i="1" l="1"/>
  <c r="B83" i="1" s="1"/>
  <c r="C82" i="1"/>
  <c r="B86" i="6"/>
  <c r="A84" i="1" l="1"/>
  <c r="B84" i="1" s="1"/>
  <c r="C83" i="1"/>
  <c r="B87" i="6"/>
  <c r="A85" i="1" l="1"/>
  <c r="B85" i="1" s="1"/>
  <c r="C84" i="1"/>
  <c r="B88" i="6"/>
  <c r="A86" i="1" l="1"/>
  <c r="B86" i="1" s="1"/>
  <c r="C85" i="1"/>
  <c r="B89" i="6"/>
  <c r="A87" i="1" l="1"/>
  <c r="B87" i="1" s="1"/>
  <c r="C86" i="1"/>
  <c r="B90" i="6"/>
  <c r="A88" i="1" l="1"/>
  <c r="B88" i="1" s="1"/>
  <c r="C87" i="1"/>
  <c r="B91" i="6"/>
  <c r="A89" i="1" l="1"/>
  <c r="B89" i="1" s="1"/>
  <c r="C88" i="1"/>
  <c r="B92" i="6"/>
  <c r="A90" i="1" l="1"/>
  <c r="B90" i="1" s="1"/>
  <c r="C89" i="1"/>
  <c r="B93" i="6"/>
  <c r="A91" i="1" l="1"/>
  <c r="B91" i="1" s="1"/>
  <c r="C90" i="1"/>
  <c r="B94" i="6"/>
  <c r="A92" i="1" l="1"/>
  <c r="B92" i="1" s="1"/>
  <c r="C91" i="1"/>
  <c r="B95" i="6"/>
  <c r="A93" i="1" l="1"/>
  <c r="B93" i="1" s="1"/>
  <c r="C92" i="1"/>
  <c r="B96" i="6"/>
  <c r="A94" i="1" l="1"/>
  <c r="B94" i="1" s="1"/>
  <c r="C93" i="1"/>
  <c r="B97" i="6"/>
  <c r="A95" i="1" l="1"/>
  <c r="B95" i="1" s="1"/>
  <c r="C94" i="1"/>
  <c r="B98" i="6"/>
  <c r="A96" i="1" l="1"/>
  <c r="B96" i="1" s="1"/>
  <c r="C95" i="1"/>
  <c r="B99" i="6"/>
  <c r="A97" i="1" l="1"/>
  <c r="B97" i="1" s="1"/>
  <c r="C96" i="1"/>
  <c r="B100" i="6"/>
  <c r="A98" i="1" l="1"/>
  <c r="B98" i="1" s="1"/>
  <c r="C97" i="1"/>
  <c r="B101" i="6"/>
  <c r="A99" i="1" l="1"/>
  <c r="B99" i="1" s="1"/>
  <c r="C98" i="1"/>
  <c r="B102" i="6"/>
  <c r="A100" i="1" l="1"/>
  <c r="B100" i="1" s="1"/>
  <c r="C99" i="1"/>
  <c r="B103" i="6"/>
  <c r="A101" i="1" l="1"/>
  <c r="B101" i="1" s="1"/>
  <c r="C100" i="1"/>
  <c r="B104" i="6"/>
  <c r="A102" i="1" l="1"/>
  <c r="B102" i="1" s="1"/>
  <c r="C101" i="1"/>
  <c r="B105" i="6"/>
  <c r="A103" i="1" l="1"/>
  <c r="B103" i="1" s="1"/>
  <c r="C102" i="1"/>
  <c r="B106" i="6"/>
  <c r="A104" i="1" l="1"/>
  <c r="B104" i="1" s="1"/>
  <c r="C103" i="1"/>
  <c r="B107" i="6"/>
  <c r="A105" i="1" l="1"/>
  <c r="B105" i="1" s="1"/>
  <c r="C104" i="1"/>
  <c r="B108" i="6"/>
  <c r="A106" i="1" l="1"/>
  <c r="B106" i="1" s="1"/>
  <c r="C105" i="1"/>
  <c r="B109" i="6"/>
  <c r="A107" i="1" l="1"/>
  <c r="B107" i="1" s="1"/>
  <c r="C106" i="1"/>
  <c r="B110" i="6"/>
  <c r="A108" i="1" l="1"/>
  <c r="B108" i="1" s="1"/>
  <c r="C107" i="1"/>
  <c r="B111" i="6"/>
  <c r="A109" i="1" l="1"/>
  <c r="B109" i="1" s="1"/>
  <c r="C108" i="1"/>
  <c r="B112" i="6"/>
  <c r="A110" i="1" l="1"/>
  <c r="B110" i="1" s="1"/>
  <c r="C109" i="1"/>
  <c r="B113" i="6"/>
  <c r="A111" i="1" l="1"/>
  <c r="B111" i="1" s="1"/>
  <c r="C110" i="1"/>
  <c r="B114" i="6"/>
  <c r="A112" i="1" l="1"/>
  <c r="B112" i="1" s="1"/>
  <c r="C111" i="1"/>
  <c r="B115" i="6"/>
  <c r="A113" i="1" l="1"/>
  <c r="B113" i="1" s="1"/>
  <c r="C112" i="1"/>
  <c r="B116" i="6"/>
  <c r="A114" i="1" l="1"/>
  <c r="B114" i="1" s="1"/>
  <c r="C113" i="1"/>
  <c r="B117" i="6"/>
  <c r="A115" i="1" l="1"/>
  <c r="B115" i="1" s="1"/>
  <c r="C114" i="1"/>
  <c r="B118" i="6"/>
  <c r="A116" i="1" l="1"/>
  <c r="B116" i="1" s="1"/>
  <c r="C115" i="1"/>
  <c r="B119" i="6"/>
  <c r="A117" i="1" l="1"/>
  <c r="B117" i="1" s="1"/>
  <c r="C116" i="1"/>
  <c r="B120" i="6"/>
  <c r="A118" i="1" l="1"/>
  <c r="B118" i="1" s="1"/>
  <c r="C117" i="1"/>
  <c r="B121" i="6"/>
  <c r="A119" i="1" l="1"/>
  <c r="B119" i="1" s="1"/>
  <c r="C118" i="1"/>
  <c r="B122" i="6"/>
  <c r="A120" i="1" l="1"/>
  <c r="B120" i="1" s="1"/>
  <c r="C119" i="1"/>
  <c r="B123" i="6"/>
  <c r="A121" i="1" l="1"/>
  <c r="B121" i="1" s="1"/>
  <c r="C120" i="1"/>
  <c r="B124" i="6"/>
  <c r="A122" i="1" l="1"/>
  <c r="B122" i="1" s="1"/>
  <c r="C121" i="1"/>
  <c r="B125" i="6"/>
  <c r="A123" i="1" l="1"/>
  <c r="B123" i="1" s="1"/>
  <c r="C122" i="1"/>
  <c r="B126" i="6"/>
  <c r="A124" i="1" l="1"/>
  <c r="B124" i="1" s="1"/>
  <c r="C123" i="1"/>
  <c r="B127" i="6"/>
  <c r="A125" i="1" l="1"/>
  <c r="C124" i="1"/>
  <c r="B128" i="6"/>
  <c r="C125" i="1" l="1"/>
  <c r="B125" i="1"/>
  <c r="B129" i="6"/>
  <c r="B130" i="6" l="1"/>
  <c r="B131" i="6" l="1"/>
  <c r="B132" i="6" l="1"/>
  <c r="B133" i="6" l="1"/>
  <c r="B134" i="6" l="1"/>
  <c r="B135" i="6" l="1"/>
  <c r="B136" i="6" l="1"/>
  <c r="B137" i="6" l="1"/>
  <c r="B138" i="6" l="1"/>
  <c r="B139" i="6" l="1"/>
  <c r="B140" i="6" l="1"/>
  <c r="B141" i="6" l="1"/>
  <c r="B142" i="6" l="1"/>
  <c r="B143" i="6" l="1"/>
  <c r="B144" i="6" l="1"/>
  <c r="B145" i="6" l="1"/>
  <c r="B146" i="6" l="1"/>
  <c r="B147" i="6" l="1"/>
  <c r="B148" i="6" l="1"/>
  <c r="B149" i="6" l="1"/>
  <c r="B150" i="6" l="1"/>
  <c r="B151" i="6" l="1"/>
  <c r="B152" i="6" l="1"/>
  <c r="B153" i="6" l="1"/>
  <c r="B154" i="6" l="1"/>
  <c r="B155" i="6" l="1"/>
  <c r="B156" i="6" l="1"/>
  <c r="B157" i="6" l="1"/>
  <c r="B158" i="6" l="1"/>
  <c r="B159" i="6" l="1"/>
  <c r="B160" i="6" l="1"/>
  <c r="B161" i="6" l="1"/>
  <c r="B162" i="6" l="1"/>
  <c r="B163" i="6" l="1"/>
  <c r="B164" i="6" l="1"/>
  <c r="B165" i="6" l="1"/>
  <c r="B166" i="6" l="1"/>
  <c r="B167" i="6" l="1"/>
  <c r="B168" i="6" l="1"/>
  <c r="B169" i="6" l="1"/>
  <c r="B170" i="6" l="1"/>
  <c r="B171" i="6" l="1"/>
  <c r="B172" i="6" l="1"/>
  <c r="B173" i="6" l="1"/>
  <c r="B174" i="6" l="1"/>
  <c r="B175" i="6" l="1"/>
  <c r="B176" i="6" l="1"/>
  <c r="B177" i="6" l="1"/>
  <c r="B178" i="6" l="1"/>
  <c r="B179" i="6" l="1"/>
  <c r="B180" i="6" l="1"/>
  <c r="B181" i="6" l="1"/>
  <c r="B182" i="6" l="1"/>
  <c r="B183" i="6" l="1"/>
  <c r="B184" i="6" l="1"/>
  <c r="B185" i="6" l="1"/>
  <c r="B186" i="6" l="1"/>
  <c r="B187" i="6" l="1"/>
  <c r="B188" i="6" l="1"/>
  <c r="B189" i="6" l="1"/>
  <c r="B190" i="6" l="1"/>
  <c r="B191" i="6" l="1"/>
  <c r="B192" i="6" l="1"/>
  <c r="B193" i="6" l="1"/>
  <c r="B194" i="6" l="1"/>
  <c r="B195" i="6" l="1"/>
  <c r="B196" i="6" l="1"/>
  <c r="B197" i="6" l="1"/>
  <c r="B198" i="6" l="1"/>
  <c r="B199" i="6" l="1"/>
  <c r="B200" i="6" l="1"/>
  <c r="B201" i="6" l="1"/>
  <c r="B202" i="6" l="1"/>
  <c r="B203" i="6" l="1"/>
  <c r="B204" i="6" l="1"/>
  <c r="B205" i="6" l="1"/>
  <c r="B206" i="6" l="1"/>
  <c r="B207" i="6" l="1"/>
  <c r="B208" i="6" l="1"/>
  <c r="B209" i="6" l="1"/>
  <c r="B210" i="6" l="1"/>
  <c r="B211" i="6" l="1"/>
  <c r="B212" i="6" l="1"/>
  <c r="B213" i="6" l="1"/>
  <c r="B214" i="6" l="1"/>
  <c r="B215" i="6" l="1"/>
  <c r="B216" i="6" l="1"/>
  <c r="B217" i="6" l="1"/>
  <c r="B218" i="6" l="1"/>
  <c r="B219" i="6" l="1"/>
  <c r="B220" i="6" l="1"/>
  <c r="B221" i="6" l="1"/>
  <c r="B222" i="6" l="1"/>
  <c r="B223" i="6" l="1"/>
  <c r="B224" i="6" l="1"/>
  <c r="B225" i="6" l="1"/>
  <c r="B226" i="6" l="1"/>
  <c r="B227" i="6" l="1"/>
  <c r="B228" i="6" l="1"/>
  <c r="B229" i="6" l="1"/>
  <c r="B230" i="6" l="1"/>
  <c r="B231" i="6" l="1"/>
  <c r="B232" i="6" l="1"/>
  <c r="B233" i="6" l="1"/>
  <c r="B234" i="6" l="1"/>
  <c r="B235" i="6" l="1"/>
  <c r="B236" i="6" l="1"/>
  <c r="B237" i="6" l="1"/>
  <c r="B238" i="6" l="1"/>
  <c r="B239" i="6" l="1"/>
  <c r="B240" i="6" l="1"/>
  <c r="B241" i="6" l="1"/>
  <c r="B242" i="6" l="1"/>
  <c r="B243" i="6" l="1"/>
  <c r="B244" i="6" l="1"/>
  <c r="B245" i="6" l="1"/>
  <c r="B246" i="6" l="1"/>
  <c r="B247" i="6" l="1"/>
  <c r="B248" i="6" l="1"/>
  <c r="B249" i="6" l="1"/>
  <c r="B250" i="6" l="1"/>
  <c r="B251" i="6" l="1"/>
  <c r="B252" i="6" l="1"/>
  <c r="B253" i="6" l="1"/>
  <c r="B254" i="6" l="1"/>
  <c r="B255" i="6" l="1"/>
  <c r="B256" i="6" l="1"/>
  <c r="B257" i="6" l="1"/>
  <c r="B258" i="6" l="1"/>
  <c r="B259" i="6" l="1"/>
  <c r="B260" i="6" l="1"/>
  <c r="B261" i="6" l="1"/>
  <c r="B262" i="6" l="1"/>
  <c r="B263" i="6" l="1"/>
  <c r="B264" i="6" l="1"/>
  <c r="B265" i="6" l="1"/>
  <c r="B266" i="6" l="1"/>
  <c r="B267" i="6" l="1"/>
  <c r="B268" i="6" l="1"/>
  <c r="B269" i="6" l="1"/>
  <c r="B270" i="6" l="1"/>
  <c r="B271" i="6" l="1"/>
  <c r="B272" i="6" l="1"/>
  <c r="B273" i="6" l="1"/>
  <c r="B274" i="6" l="1"/>
  <c r="B275" i="6" l="1"/>
  <c r="B276" i="6" l="1"/>
  <c r="B277" i="6" l="1"/>
  <c r="B278" i="6" l="1"/>
  <c r="B279" i="6" l="1"/>
  <c r="B280" i="6" l="1"/>
  <c r="B281" i="6" l="1"/>
  <c r="B282" i="6" l="1"/>
  <c r="B283" i="6" l="1"/>
  <c r="B284" i="6" l="1"/>
  <c r="B285" i="6" l="1"/>
  <c r="B286" i="6" l="1"/>
  <c r="B287" i="6" l="1"/>
  <c r="B288" i="6" l="1"/>
  <c r="B289" i="6" l="1"/>
  <c r="B290" i="6" l="1"/>
  <c r="B291" i="6" l="1"/>
  <c r="B292" i="6" l="1"/>
  <c r="B293" i="6" l="1"/>
  <c r="B294" i="6" l="1"/>
  <c r="B295" i="6" l="1"/>
  <c r="B296" i="6" l="1"/>
  <c r="B297" i="6" l="1"/>
  <c r="B298" i="6" l="1"/>
  <c r="B299" i="6" l="1"/>
  <c r="B300" i="6" l="1"/>
  <c r="B301" i="6" l="1"/>
  <c r="B302" i="6" l="1"/>
  <c r="B303" i="6" l="1"/>
  <c r="B304" i="6" l="1"/>
  <c r="B305" i="6" l="1"/>
  <c r="B306" i="6" l="1"/>
  <c r="B307" i="6" l="1"/>
  <c r="B308" i="6" l="1"/>
  <c r="B309" i="6" l="1"/>
  <c r="B310" i="6" l="1"/>
  <c r="B311" i="6" l="1"/>
  <c r="B312" i="6" l="1"/>
  <c r="B313" i="6" l="1"/>
  <c r="B314" i="6" l="1"/>
  <c r="B315" i="6" l="1"/>
  <c r="B316" i="6" l="1"/>
  <c r="B317" i="6" l="1"/>
  <c r="B318" i="6" l="1"/>
  <c r="B319" i="6" l="1"/>
  <c r="B320" i="6" l="1"/>
  <c r="B321" i="6" l="1"/>
  <c r="B322" i="6" l="1"/>
  <c r="B323" i="6" l="1"/>
  <c r="B324" i="6" l="1"/>
  <c r="B325" i="6" l="1"/>
  <c r="B326" i="6" l="1"/>
  <c r="B327" i="6" l="1"/>
  <c r="B328" i="6" l="1"/>
  <c r="B329" i="6" l="1"/>
  <c r="B330" i="6" l="1"/>
  <c r="B331" i="6" l="1"/>
  <c r="B332" i="6" l="1"/>
  <c r="B333" i="6" l="1"/>
  <c r="B334" i="6" l="1"/>
  <c r="B335" i="6" l="1"/>
  <c r="B336" i="6" l="1"/>
  <c r="B337" i="6" l="1"/>
  <c r="B338" i="6" l="1"/>
  <c r="B339" i="6" l="1"/>
  <c r="B340" i="6" l="1"/>
  <c r="B341" i="6" l="1"/>
  <c r="B342" i="6" l="1"/>
  <c r="B343" i="6" l="1"/>
  <c r="B344" i="6" l="1"/>
  <c r="B345" i="6" l="1"/>
  <c r="B346" i="6" l="1"/>
  <c r="B347" i="6" l="1"/>
  <c r="B348" i="6" l="1"/>
  <c r="B349" i="6" l="1"/>
  <c r="B350" i="6" l="1"/>
  <c r="B351" i="6" l="1"/>
  <c r="B352" i="6" l="1"/>
  <c r="B353" i="6" l="1"/>
  <c r="B354" i="6" l="1"/>
  <c r="B355" i="6" l="1"/>
  <c r="B356" i="6" l="1"/>
  <c r="B357" i="6" l="1"/>
  <c r="B358" i="6" l="1"/>
  <c r="B359" i="6" l="1"/>
  <c r="B360" i="6" l="1"/>
  <c r="B361" i="6" l="1"/>
  <c r="B362" i="6" l="1"/>
  <c r="B363" i="6" l="1"/>
  <c r="B364" i="6" l="1"/>
  <c r="B366" i="6" l="1"/>
  <c r="B365" i="6"/>
</calcChain>
</file>

<file path=xl/sharedStrings.xml><?xml version="1.0" encoding="utf-8"?>
<sst xmlns="http://schemas.openxmlformats.org/spreadsheetml/2006/main" count="932" uniqueCount="676">
  <si>
    <t>跟chen看电影, 西红柿首富. 看保险相关资料, 确定保险.</t>
    <phoneticPr fontId="1" type="noConversion"/>
  </si>
  <si>
    <t xml:space="preserve">上午去香港, </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</si>
  <si>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</si>
  <si>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</si>
  <si>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</si>
  <si>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</si>
  <si>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</si>
  <si>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</si>
  <si>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</si>
  <si>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</si>
  <si>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</si>
  <si>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</si>
  <si>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</si>
  <si>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</si>
  <si>
    <t>杰克中午做排骨, 晚上喝绿豆粥. 市场大涨.</t>
    <phoneticPr fontId="1" type="noConversion"/>
  </si>
  <si>
    <t>中午吃豉汁蒸仓鱼, 晚上喝粥, 很健康, 晚上不需要吃太多即可. 市场大跌. 波动率大的时候要斩掉隔夜风险, 然后机械化日内.</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</si>
  <si>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t>
    <phoneticPr fontId="1" type="noConversion"/>
  </si>
  <si>
    <t xml:space="preserve">晚上請陈在vita,食物非常差, 海鲜炒饭是吃过最差的. 深圳的东西真是垃圾. </t>
    <phoneticPr fontId="1" type="noConversion"/>
  </si>
  <si>
    <t xml:space="preserve">早晨去广州,1等座100, 回来二等座80, lunch 30. 手机费250.1000加过路费, 300加油. Lunch还是在都城, 快餐很好吃. 看了穷通宝鉴, 左传, 古文观止, 吕氏春秋. </t>
    <phoneticPr fontId="1" type="noConversion"/>
  </si>
  <si>
    <t>沃尔玛100</t>
    <phoneticPr fontId="1" type="noConversion"/>
  </si>
  <si>
    <t>早晨去香港, 面包60, 超市200, 300. 中午吃鸡, 晚上喝粥. 在香港给杰克买了保险, 13000.</t>
    <phoneticPr fontId="1" type="noConversion"/>
  </si>
  <si>
    <t>wayne</t>
    <phoneticPr fontId="1" type="noConversion"/>
  </si>
  <si>
    <t>chen</t>
    <phoneticPr fontId="1" type="noConversion"/>
  </si>
  <si>
    <t>jack</t>
    <phoneticPr fontId="1" type="noConversion"/>
  </si>
  <si>
    <t>larry</t>
    <phoneticPr fontId="1" type="noConversion"/>
  </si>
  <si>
    <t xml:space="preserve">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</si>
  <si>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wayne</t>
    <phoneticPr fontId="1" type="noConversion"/>
  </si>
  <si>
    <t>chen</t>
    <phoneticPr fontId="1" type="noConversion"/>
  </si>
  <si>
    <t>chen</t>
    <phoneticPr fontId="1" type="noConversion"/>
  </si>
  <si>
    <t xml:space="preserve">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t>
    <phoneticPr fontId="1" type="noConversion"/>
  </si>
  <si>
    <t>chen</t>
    <phoneticPr fontId="1" type="noConversion"/>
  </si>
  <si>
    <t>永远不比对方说的话多. 简洁明了. 人都在变化,但是利益是永恒的, 利益对的时候, 可以来往.满口仁义道德, 玩弄权术,极快的时间凶狠操作,成为群主, 炫耀权力,不示意图, 模糊其词.Make it sound effortless.</t>
    <phoneticPr fontId="1" type="noConversion"/>
  </si>
  <si>
    <t>Chen</t>
    <phoneticPr fontId="1" type="noConversion"/>
  </si>
  <si>
    <t>Home</t>
    <phoneticPr fontId="1" type="noConversion"/>
  </si>
  <si>
    <t>Comment</t>
    <phoneticPr fontId="1" type="noConversion"/>
  </si>
  <si>
    <t>Cost</t>
    <phoneticPr fontId="1" type="noConversion"/>
  </si>
  <si>
    <t>Ppl</t>
    <phoneticPr fontId="1" type="noConversion"/>
  </si>
  <si>
    <t>夜体重</t>
    <phoneticPr fontId="1" type="noConversion"/>
  </si>
  <si>
    <t xml:space="preserve">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t>
    <phoneticPr fontId="1" type="noConversion"/>
  </si>
  <si>
    <t>Home</t>
    <phoneticPr fontId="1" type="noConversion"/>
  </si>
  <si>
    <t>chen</t>
    <phoneticPr fontId="1" type="noConversion"/>
  </si>
  <si>
    <t>天气非常好.下午去了大鹏, 杨梅坑损毁严重, 西冲不开. 晚餐王母麦当劳. 开车200公里.</t>
    <phoneticPr fontId="1" type="noConversion"/>
  </si>
  <si>
    <t>Prepare for hk trading. Call about language class. 台风次日, 去游泳了.</t>
    <phoneticPr fontId="1" type="noConversion"/>
  </si>
  <si>
    <t>Home</t>
    <phoneticPr fontId="1" type="noConversion"/>
  </si>
  <si>
    <t>Home</t>
    <phoneticPr fontId="1" type="noConversion"/>
  </si>
  <si>
    <t xml:space="preserve">下午去存钱,sc 2个, hsbc6个, 一共8个,存完去游泳, 都在中心区很方便, 汇丰在嘉里建设3座. Hsbc外汇每天最多存5k,一年50k.一会准备吃o'vamos. 重度雾霾. Ovamos 三明治很棒. </t>
    <phoneticPr fontId="1" type="noConversion"/>
  </si>
  <si>
    <t xml:space="preserve">早晨开始搞qmas申请. 申到的话, 出入香港更容易, 仅此而已. 一天都忙着整理材料. 股市大涨, pmtrader有效, trade前半小时 + 一个postCutoffLiq即可. </t>
    <phoneticPr fontId="1" type="noConversion"/>
  </si>
  <si>
    <t xml:space="preserve">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t>
    <phoneticPr fontId="1" type="noConversion"/>
  </si>
  <si>
    <t>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t>
    <phoneticPr fontId="1" type="noConversion"/>
  </si>
  <si>
    <t>Home</t>
    <phoneticPr fontId="1" type="noConversion"/>
  </si>
  <si>
    <t xml:space="preserve">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t>
    <phoneticPr fontId="1" type="noConversion"/>
  </si>
  <si>
    <t xml:space="preserve">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t>
    <phoneticPr fontId="1" type="noConversion"/>
  </si>
  <si>
    <t>Home</t>
    <phoneticPr fontId="1" type="noConversion"/>
  </si>
  <si>
    <t>Home</t>
    <phoneticPr fontId="1" type="noConversion"/>
  </si>
  <si>
    <t>larry</t>
    <phoneticPr fontId="1" type="noConversion"/>
  </si>
  <si>
    <t>地点</t>
    <phoneticPr fontId="1" type="noConversion"/>
  </si>
  <si>
    <t>深圳</t>
    <phoneticPr fontId="1" type="noConversion"/>
  </si>
  <si>
    <t>chen</t>
    <phoneticPr fontId="1" type="noConversion"/>
  </si>
  <si>
    <t>wayne</t>
    <phoneticPr fontId="1" type="noConversion"/>
  </si>
  <si>
    <t xml:space="preserve">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t>
    <phoneticPr fontId="1" type="noConversion"/>
  </si>
  <si>
    <t>home</t>
    <phoneticPr fontId="1" type="noConversion"/>
  </si>
  <si>
    <t xml:space="preserve">继续参观各种语言学校. 荷马先生和超级物种要去看看牛排, 自己做个philly cheesesteak. 微信回复时间是早晨和晚上, 一天其他时候不看. 生活模式方面, 重实际,轻网上. 网上的要花最少的时间. 手机也基本不用,除非有事. 每天最多在外吃1餐, 和朋友出去吃午餐不吃晚餐. 少吃海鲜, 少吃糯米, 不好消化. 不要和任何人太紧密, 联系要适中. 人要频繁测试, 看各种应变能力. 美股每天早晨更新, 找2个中国的和两个美国的, 要找最大市值+最大昨日变动的股, 涨和跌的都要.  Life: always keep in mind the basho entry barrier, now a few K can sufficiently separate classes. The truth is painful, information is costly, never disclose either. Engage in hidden class separation in as many fields as possible. That's why high class people are not spotted on the streets. They want to avoid commoners otherwise they are hit on too much. Anything 衣食住行 is not class separable (due to cheapness).看了下知乎. 基本都是圈粉的公众号和一些脑残. 普遍比较渴望财富, 充满焦虑,在生活中苦苦挣扎. 钱上很紧, 很奋发向上. 吃,避不开, 除非西餐, 住, 也避不开, 戴口罩出入就好. 开车, 路上也避免不了, 所以少开车去远的远方. 坐高铁. 真正的生活质量一定是在网络之外. 例如四季游泳, 每次都是良好的体验,完全物超所值. 上语言课也是好的体验. 网络上的经历, 正面的很少. </t>
    <phoneticPr fontId="1" type="noConversion"/>
  </si>
  <si>
    <t>home</t>
    <phoneticPr fontId="1" type="noConversion"/>
  </si>
  <si>
    <t>home</t>
    <phoneticPr fontId="1" type="noConversion"/>
  </si>
  <si>
    <t xml:space="preserve">中午在上城吃的牛肉面.  一会剪头发. 晚上吃三明治即可. </t>
    <phoneticPr fontId="1" type="noConversion"/>
  </si>
  <si>
    <t>home</t>
    <phoneticPr fontId="1" type="noConversion"/>
  </si>
  <si>
    <t>shenzhen</t>
    <phoneticPr fontId="1" type="noConversion"/>
  </si>
  <si>
    <t>中午吃的上城的subway喝的橙汁(36), 晚上在大有利吃的薯仔鸡肉 35</t>
    <phoneticPr fontId="1" type="noConversion"/>
  </si>
  <si>
    <t>home</t>
    <phoneticPr fontId="1" type="noConversion"/>
  </si>
  <si>
    <t>home</t>
    <phoneticPr fontId="1" type="noConversion"/>
  </si>
  <si>
    <t>home</t>
    <phoneticPr fontId="1" type="noConversion"/>
  </si>
  <si>
    <t>中午在ovamos, 晚上吃的大有利. 不愉快的经历就忘掉, 不需要纠结, 人生太短. 不可控外部因素无须烦扰, 保持距离就好. 远香近臭. 没戏就放弃, 不需要执意做某事. 一直不顺利说明不适合某地某事, 毋须持续. 有些人前后变化快, 必有图谋, 观察之,以不变应万变. 要做到贵不贱人, 表面上要蒙仁义道德. 事不可绝, 言不能尽, 至亲亦戒也.以奸治奸. Never show emotions. Ignore problems - not address them unless true problems.</t>
    <phoneticPr fontId="1" type="noConversion"/>
  </si>
  <si>
    <t>home</t>
    <phoneticPr fontId="1" type="noConversion"/>
  </si>
  <si>
    <t>中午吃的书城的千味涮(100), 晚上吃三明治. 回来电梯有人抽烟: a man's power in society is defined by one ability: the ability to exclude others. 钱只是身外之物, 学历只是负责分配社会阶层, 钱也是一样, 把不同的人划分到不同的区块. 增加Basho敏感度, 隔离距离, 车窗关闭, 出行开车, 出入paid basho. 下午去了四季游泳, 之后在6楼hea, 听钢琴到5点半, 期间还有foo的黑丝员工跟我推销会员计划.在四季坐着听听钢琴还是不错的. 少去无意义地点, 少expose yourself to general public, traffic.</t>
    <phoneticPr fontId="1" type="noConversion"/>
  </si>
  <si>
    <t>Home</t>
    <phoneticPr fontId="1" type="noConversion"/>
  </si>
  <si>
    <t>中午吃的上城subway. 招-&gt;Hchina 60个, Hchina多40个, 渣打20个. JS90个, 嘉90个. 今天重污染.</t>
    <phoneticPr fontId="1" type="noConversion"/>
  </si>
  <si>
    <t xml:space="preserve">早晨7点30才起床, 运动比较多也比较累, 中午都没睡觉, 提升了精力, 所以要关窗帘睡觉, 这样睡眠质量高. 9年一晃就过, 所以做事要有谋略, 没有计划的话什么都不会发生. 昨天梦见chen里应外合偷家里东西,说明并不信任之. 今天要implement一个hscei fut trader, 10:30去升级Hchina卓越, 随时降级, 升级后主要转钱有没有空子可以钻. 1306 上午去了汇丰, 升级premier,有一个投连理财产品, 0.3%买入, 退出还要扣, 第一年扣5%,第二年扣3%, 完全扯淡.  中午吃大有利时菜牛肉, 38. 继续implement一个overnight dev trader. </t>
    <phoneticPr fontId="1" type="noConversion"/>
  </si>
  <si>
    <t>Home</t>
    <phoneticPr fontId="1" type="noConversion"/>
  </si>
  <si>
    <t>self</t>
    <phoneticPr fontId="1" type="noConversion"/>
  </si>
  <si>
    <t xml:space="preserve">中午去的财富广场,本来想吃烤肉, 人太多, 烟大, 后来去旁边的牛肉面 (25), 后来去了沃尔玛买水果. 沃尔玛的菠萝从上周的22降到这周的19.8, 牛肉面也在降价, 很多人都在勒紧裤腰带度日, 直播肯定钱越来越不好赚.  最近去外地的时候也比上个月少多了, 经济,股市下行的后果. 注重实际利益, 名无所谓, 实际利益必须力争. 不影响实际利益的情况下, 别人说啥, 做啥, 这都无所谓. 富贵有常, 其道乃实.一切从实际出发.  实不为虚名所羁, 察不以奸行为耻.  无羁无耻, 荣之义也. 知不示人, 示人者祸. 人, 不是为了名就是为利, 有人捐利为虚名, 有人弃名而争利. 高下立见. 富贵非虚也, 须实争之. 示人以愚，其謀乃大. 智無潛藏，其害弗止. 言语上保持谦逊, 不争虚名. </t>
    <phoneticPr fontId="1" type="noConversion"/>
  </si>
  <si>
    <t>home</t>
    <phoneticPr fontId="1" type="noConversion"/>
  </si>
  <si>
    <t>home</t>
    <phoneticPr fontId="1" type="noConversion"/>
  </si>
  <si>
    <t>larry+wayne</t>
    <phoneticPr fontId="1" type="noConversion"/>
  </si>
  <si>
    <t>下午上的韩语, 很累, 晚上吃的饺子(30)</t>
    <phoneticPr fontId="1" type="noConversion"/>
  </si>
  <si>
    <t xml:space="preserve">上午翠微试听日语, 中午吃三明治65, 一会去听塞纳法语, 在红桂大厦. </t>
    <phoneticPr fontId="1" type="noConversion"/>
  </si>
  <si>
    <t xml:space="preserve">中午面点王大排面+菜(41). 晚上吃的麦当劳 (30), 在连城转了一圈不知道吃啥. 最后吃了个麦当劳, 冰淇淋, 很爽. </t>
    <phoneticPr fontId="1" type="noConversion"/>
  </si>
  <si>
    <t xml:space="preserve">中午吃的千味涮(106), 下午larry提议出去, 和wayne三人去了东湖公园. 聊股票, 房子比较多, 聊吃的少. 两个人基本都没精气神, 消费降级. Larry换回了日本车, wayne也感觉没精神. 中午吃了不少蔬菜, 是好的. 楼里的污染还是很厉害, 抽烟成群, 对于身体影响很大, 要避免以后对于家里的影响, 这是重中之重. 已经好久没跟他们见面了, 感觉他们各方面都没啥进步.Trader要 build一个Long short trader, 根据month Open 来, 一些做long, 一些short. 每个delta控制在20k USD 左右. 自己的事情要有谋略和计划, 要一直实施. 这些人不需要常见. 脚踏实地的做实事, 有用的事. 关系只在现实生活中建立看得见摸得着的关系. 远离任何涉及钱的环境. 银行, 信托, 券商, 任何不是基于非钱的东西都要摒弃. 网上一分钱都不要涉及, 除非看得见摸得着才会涉及钱. 人要吸取教训, 吃一堑长一智, 吃了亏浪费了时间没问题, 要反省为什么吃亏, 下次怎么不吃亏, 要避免什么样的人. 一是现实生活, 而是要共同爱好, 三是远离金钱, 四是一起做事. 晚上运动, 吃了subway, 很香. 回来又有人抽烟, 避开这个地方是绝对要做的. 价格是驱赶穷人最好的方法. </t>
    <phoneticPr fontId="1" type="noConversion"/>
  </si>
  <si>
    <t>IB的statement马上就到, Columbia 成绩单信封到了不要打开, 直接连信封一起寄走, 准备好其他的文件和说法. 争取在这周末之前寄走. 把信起草好. 把文件准备好. 逐渐重心往加拿大转移, 那边什么都便宜, 这边贵,到处都是危险因素, 到处都是被宰, 无论买房, 买车, 税高, 被政府剥削. QMAS提供了很好的机会, 梳理以前的资料(以前所有资料都汇总, 整理), 增加材料的严谨性(不能有逻辑漏洞, 要cover所有对方能想到的, 而且自己能cover的), 用数据说话(精确的数字可以增加可信度), 提供学语言的契机(没有语言的证明要求就不会在深圳找辅导班).远离穷人,暴富的人,谈钱的人, 在生活边上挣扎的人,生活压力大的人. 下意识觉得很low的人, 都不要接触. 帮富不帮穷.  昨天晚上去的大梅沙, 吃的粤菜王府, chen(200), 回来加油300.</t>
    <phoneticPr fontId="1" type="noConversion"/>
  </si>
  <si>
    <t>home</t>
    <phoneticPr fontId="1" type="noConversion"/>
  </si>
  <si>
    <t>home</t>
    <phoneticPr fontId="1" type="noConversion"/>
  </si>
  <si>
    <t xml:space="preserve">这几天的事情, 先提交香港QMAS的申请, 洗牙拔牙, 给li保险. 语言课:勿忘初心, 没肉不上座. 试听西语A1, 日语N3.原则是宁可简单不要难, 有肉即可. QMAS提交. Citi信用卡地址改成kelly的公司地址. </t>
    <phoneticPr fontId="1" type="noConversion"/>
  </si>
  <si>
    <t xml:space="preserve">晚上吃的东方宫, 没怎么出汗, 不虚. 晚上多睡觉有好处, 10点之前必须睡. 冬天就要早睡晚起. 4点在四季小游, 听钢琴,一天中最放松的时刻, 后来去看长短经(反经). 人杂, 消费场所鱼龙混杂(因为钱的来历不明),网上更烂, 三教九流. 书店没门槛, 什么人都可以来. 四季那都是一些脏网红. 好的场所必须有金钱投入, 精力投入, 同样目标, 越忙越难越好, 例如2010在rbs迅速bonding原因是因为忙.从去年的看直播到今年对这个圈子的鄙视, 场所意识的敏感化, 对于底层的排斥. 对于网红, 微商, 各种网络职业的彻底鄙视. 反经很不错, 可以学到东西, 如何做试探. </t>
    <phoneticPr fontId="1" type="noConversion"/>
  </si>
  <si>
    <t xml:space="preserve">中午和J吃正月水饺, 晚上家里面条, </t>
    <phoneticPr fontId="1" type="noConversion"/>
  </si>
  <si>
    <t xml:space="preserve">早晨游泳, 去室外游冷水的, 非常好, 一冷一热很锻炼. 没雾霾以后都游室外. 预防感冒, 提高身体素质. 四季里人很杂, 消费场所花钱就行, 没任何investment, 消费不算investment. </t>
    <phoneticPr fontId="1" type="noConversion"/>
  </si>
  <si>
    <t>上午去四季, 下午去书城, 晚上在家, 电视噪音很大. 没法工作. 需要把工作重心移到上面. (是日没有早晨锻炼, 是弊端)</t>
    <phoneticPr fontId="1" type="noConversion"/>
  </si>
  <si>
    <t>中午吃的ovamos, 晚上在家. 早7-9一定要辰时锻炼. 这样全天的状态都会提升.连续3天室外游泳, 提高抵抗力非常好, 最近雾霾不重, 100以下. 四季会员很快到期. (11月17),到期后续还是续期要考虑. 冬天要关门而且氯比较大 (空间小), 可能不续期. 考察香格里拉, 把深圳湾的次数游完.</t>
    <phoneticPr fontId="1" type="noConversion"/>
  </si>
  <si>
    <t xml:space="preserve">hbank又来查询资金来源,跟他们说是家庭来源.十分烦, put your assets offshore比较好. 美股巨震, 保持做空. 涨时做空, 跌时不动.长短皆有比较好. Delta neutral目标所在. 睡觉一定在10点之前睡. 这样一天状态最好. 平时保持轻仓, 大涨在加空仓. 晚上:今天开始做空港股, 晚上开始美股. 天恩难测, 惟财可恃. 做人: 装傻, 示弱, 韬晦, 不求虚名, 只求实利, 事不做绝, 话说一半, 情非彰示，事不昭显, 惑人远祸, 知不示人, 知戒近福. (戒字适用于各方面, 包括吃, 言行, 作为). 自己的后路不要示人, 自己知道的,理解的事不要说出来. 多听多思考少说. 贵己贵人, 富贵久矣. 中国这段时间没能做到韬光养晦, 立即被人重击, 愚蠢至极. 兵不厌诈, 处处用谋. </t>
    <phoneticPr fontId="1" type="noConversion"/>
  </si>
  <si>
    <t>昨天晚上跟杰谈话无效,说要派几个人去调查一下烟台的情况, 反应很强烈, 一看就有问题, 还使劲转移话题. 以后冷处理,冷暴力对待. 人一试探就出来了, 不想回, 觉得家里要干活, 其实就是对家里没感情, 心不在这. 心早在移民阶段就出了问题, 不正经的人要远离. 人生很短, 跟正派的人交往. 邪门歪道的人保持距离. 最近主要放在自己身上, 别的人少理. 自己的发展为重. 美国市场昨天巨震,今天跌, 波动性上升,世界受影响, 保持做空仓位. 美股熊市下, 其他市场难以独善其身. 早晨10点去瑞尔, 先洗牙后拔牙. 去年出过一次血, 为了避免以后的问题, 先拔了. 时间过得很快, 很快就复原了. 拔牙比较贵, 2500, 服务各方面都不错.</t>
    <phoneticPr fontId="1" type="noConversion"/>
  </si>
  <si>
    <t>home</t>
    <phoneticPr fontId="1" type="noConversion"/>
  </si>
  <si>
    <t xml:space="preserve">拔牙第二天, 没啥感觉. 这个时候选择拔牙明智:天气舒服, 不冷不热. 人不躁. 早就应该拔了, 去年3月还出血了. 找主任拔是明智的, 思维清晰, 逻辑清晰, 能够说明想法以及原因以及解决办法, 手有力气. 拔掉以后整个口腔都舒服, 以前那颗牙霸占了地方,在口腔里很不舒服. 这段时间的体育锻炼很好,休息也不错, 每天吃苹果, 所以一直没感冒, 身体素质也不错. 休息的好对于各种能力都有帮助, 包括语言组织.睡觉关窗帘, 游冷水. 昨天诊所冷也没感冒. 睡眠时间增长+锻炼+苹果. 室外戴口罩, 减少对有害气体的exposure, 例如室外烟, 新车污染. 体重控制在65-68kg比较健康. 室外游泳时候的阳光照射也很好. 中午吃的鸡汤, 对身体帮助很大. 身体还在康复中. </t>
    <phoneticPr fontId="1" type="noConversion"/>
  </si>
  <si>
    <t>home</t>
    <phoneticPr fontId="1" type="noConversion"/>
  </si>
  <si>
    <t>上午去放飞机, 下午在家, 8点睡觉. 淋巴小发炎, 多休息康复.</t>
    <phoneticPr fontId="1" type="noConversion"/>
  </si>
  <si>
    <t>加拿大</t>
    <phoneticPr fontId="1" type="noConversion"/>
  </si>
  <si>
    <t>中国</t>
    <phoneticPr fontId="1" type="noConversion"/>
  </si>
  <si>
    <t>环境</t>
    <phoneticPr fontId="1" type="noConversion"/>
  </si>
  <si>
    <t>饮食</t>
    <phoneticPr fontId="1" type="noConversion"/>
  </si>
  <si>
    <t>育儿</t>
    <phoneticPr fontId="1" type="noConversion"/>
  </si>
  <si>
    <t>生活</t>
    <phoneticPr fontId="1" type="noConversion"/>
  </si>
  <si>
    <t>正面</t>
    <phoneticPr fontId="1" type="noConversion"/>
  </si>
  <si>
    <t>负面</t>
    <phoneticPr fontId="1" type="noConversion"/>
  </si>
  <si>
    <t>价值观</t>
    <phoneticPr fontId="1" type="noConversion"/>
  </si>
  <si>
    <t>车</t>
    <phoneticPr fontId="1" type="noConversion"/>
  </si>
  <si>
    <t>房/住</t>
    <phoneticPr fontId="1" type="noConversion"/>
  </si>
  <si>
    <t>经历</t>
    <phoneticPr fontId="1" type="noConversion"/>
  </si>
  <si>
    <t>人单纯, 没有那么坏</t>
    <phoneticPr fontId="1" type="noConversion"/>
  </si>
  <si>
    <t xml:space="preserve">多伦多:各种病. 温哥华: </t>
    <phoneticPr fontId="1" type="noConversion"/>
  </si>
  <si>
    <t>深圳住的不好. 邻居素质低. 周围</t>
    <phoneticPr fontId="1" type="noConversion"/>
  </si>
  <si>
    <t>静</t>
    <phoneticPr fontId="1" type="noConversion"/>
  </si>
  <si>
    <t xml:space="preserve">抽烟, 交通乱. </t>
    <phoneticPr fontId="1" type="noConversion"/>
  </si>
  <si>
    <t>免费, 政府补助</t>
    <phoneticPr fontId="1" type="noConversion"/>
  </si>
  <si>
    <t>贵, 坑人</t>
    <phoneticPr fontId="1" type="noConversion"/>
  </si>
  <si>
    <t>学中文, 数学</t>
    <phoneticPr fontId="1" type="noConversion"/>
  </si>
  <si>
    <t>不用交房租,</t>
    <phoneticPr fontId="1" type="noConversion"/>
  </si>
  <si>
    <t>早晚要租房</t>
    <phoneticPr fontId="1" type="noConversion"/>
  </si>
  <si>
    <t>税高, 坑人</t>
    <phoneticPr fontId="1" type="noConversion"/>
  </si>
  <si>
    <t>好车价格便宜</t>
    <phoneticPr fontId="1" type="noConversion"/>
  </si>
  <si>
    <t>租金便宜</t>
    <phoneticPr fontId="1" type="noConversion"/>
  </si>
  <si>
    <t>放心</t>
    <phoneticPr fontId="1" type="noConversion"/>
  </si>
  <si>
    <t>正面</t>
    <phoneticPr fontId="1" type="noConversion"/>
  </si>
  <si>
    <t>四季游泳, 书店.  香港吃饭方便.没出过情绪问题. 03去温哥华肺炎, 深圳康复</t>
    <phoneticPr fontId="1" type="noConversion"/>
  </si>
  <si>
    <t xml:space="preserve">人多热闹. 冬天不冷. </t>
    <phoneticPr fontId="1" type="noConversion"/>
  </si>
  <si>
    <t>没人</t>
    <phoneticPr fontId="1" type="noConversion"/>
  </si>
  <si>
    <t>tips</t>
    <phoneticPr fontId="1" type="noConversion"/>
  </si>
  <si>
    <t>胜者</t>
    <phoneticPr fontId="1" type="noConversion"/>
  </si>
  <si>
    <t>长期居住</t>
    <phoneticPr fontId="1" type="noConversion"/>
  </si>
  <si>
    <t>冬天天气不好, 不能长期住</t>
    <phoneticPr fontId="1" type="noConversion"/>
  </si>
  <si>
    <t>冬天天气ok</t>
    <phoneticPr fontId="1" type="noConversion"/>
  </si>
  <si>
    <t>人简单淳朴</t>
    <phoneticPr fontId="1" type="noConversion"/>
  </si>
  <si>
    <t>无聊</t>
    <phoneticPr fontId="1" type="noConversion"/>
  </si>
  <si>
    <t>简单, 在哪我也不去夜生活</t>
    <phoneticPr fontId="1" type="noConversion"/>
  </si>
  <si>
    <t>夏天好住</t>
    <phoneticPr fontId="1" type="noConversion"/>
  </si>
  <si>
    <t>业余活动</t>
    <phoneticPr fontId="1" type="noConversion"/>
  </si>
  <si>
    <t>游泳, 书店</t>
    <phoneticPr fontId="1" type="noConversion"/>
  </si>
  <si>
    <t>室外钓鱼</t>
    <phoneticPr fontId="1" type="noConversion"/>
  </si>
  <si>
    <t>冬天长, 户外不方便</t>
    <phoneticPr fontId="1" type="noConversion"/>
  </si>
  <si>
    <t>难说</t>
    <phoneticPr fontId="1" type="noConversion"/>
  </si>
  <si>
    <t>地震</t>
    <phoneticPr fontId="1" type="noConversion"/>
  </si>
  <si>
    <t>人防备心强, 农民多</t>
    <phoneticPr fontId="1" type="noConversion"/>
  </si>
  <si>
    <t>朋友</t>
    <phoneticPr fontId="1" type="noConversion"/>
  </si>
  <si>
    <t>朋友多一点</t>
    <phoneticPr fontId="1" type="noConversion"/>
  </si>
  <si>
    <t>社会压力</t>
    <phoneticPr fontId="1" type="noConversion"/>
  </si>
  <si>
    <t>家</t>
    <phoneticPr fontId="1" type="noConversion"/>
  </si>
  <si>
    <t>有亲戚</t>
    <phoneticPr fontId="1" type="noConversion"/>
  </si>
  <si>
    <t>没亲戚</t>
    <phoneticPr fontId="1" type="noConversion"/>
  </si>
  <si>
    <t xml:space="preserve">没朋友, 人奇怪, 讲究毛病多. </t>
    <phoneticPr fontId="1" type="noConversion"/>
  </si>
  <si>
    <t>朋友境界低, 俗, 温饱挣扎</t>
    <phoneticPr fontId="1" type="noConversion"/>
  </si>
  <si>
    <t>不重要</t>
    <phoneticPr fontId="1" type="noConversion"/>
  </si>
  <si>
    <t>人自由生活, 无年龄压力</t>
    <phoneticPr fontId="1" type="noConversion"/>
  </si>
  <si>
    <t>结婚压力, 年龄压力, 舆论压力.</t>
    <phoneticPr fontId="1" type="noConversion"/>
  </si>
  <si>
    <t>去加拿大</t>
    <phoneticPr fontId="1" type="noConversion"/>
  </si>
  <si>
    <t>在国内:</t>
    <phoneticPr fontId="1" type="noConversion"/>
  </si>
  <si>
    <t>总体</t>
    <phoneticPr fontId="1" type="noConversion"/>
  </si>
  <si>
    <t xml:space="preserve">负面: 放弃朋友, 要开始付租金(在中国早晚要开始付租金), 要加美两国跑(躲冬天), 生活无聊,  
正面: 育儿免费, 吃的放心, 社会压力小, 大部分人都不工作, 工作压力小, 育儿早晚要回北美. 在国人眼中, 出国就已经是成功象征,好像出国了一切都happy ever after了, 减低父母的社会舆论压力. </t>
    <phoneticPr fontId="1" type="noConversion"/>
  </si>
  <si>
    <t xml:space="preserve">这个年龄层. 要逐渐承担责任, 这个责任让zf来承担越多越好.在国内外生活没区别, 国外什么都有. 国内觉得国外月亮都是圆的, 如果知道在国外, 缓解父辈的舆论压力. (名). (实)接下来生活的成本要让加拿大zf去承担, 我在加遭罪那么多年, 他们当然要负担起这个责任. </t>
    <phoneticPr fontId="1" type="noConversion"/>
  </si>
  <si>
    <t xml:space="preserve">负面: 这个年龄(32岁), 社会压力大, 家里的催婚次数增多, 正规职业要求增加, 用国内的尺子来衡量, 父母舆论压力大. 结婚育儿费用高, 结婚对方家庭素质平均低,讲排场,抽烟. 需要婚房, 孩子出生,教育贵, 饮食差, 在这也要租房, 房子污染,质量差,贵. 在中国属于无业人士, 无社会低位, 混的不好, 父母舆论压力大.  在深没法买房, 车税高. 国内女人差, 坏, 毒, 防. 
正面: 看书, 游泳, 广东四处吃.(享受), 去海南休假, 滑冰,游泳,泡温泉, 住酒店.(正面的基本都是个人享受, 没涉及到未来的考虑, 个人的定位, 父母的舆论压力). </t>
    <phoneticPr fontId="1" type="noConversion"/>
  </si>
  <si>
    <t>chen</t>
    <phoneticPr fontId="1" type="noConversion"/>
  </si>
  <si>
    <t>最近在琢磨回加的问题. 原因是到了30这个转折点, 以后考虑长期问题. 加拿大, 衣食住行都有保障. 住:每月3000, 开车1000, 吃饭, 1500),总共5500(折合30000人民币), 一年400000人民币.在这个地方呆了6年, 各方面没发展, 香港对你的接受程度非常低, 2013年到2015年混的不好, 之后3年基本也没啥进展. 从这里撤. Freedom极度减少, 上网越发不方便, 假话充斥. 国内的东西国外都能吃到. 地方窄, 人多, 呆了6年了(2013.1 到2019). 中午睡了一会觉眼屎就出来了, 说明有火, 有炎症. 停止一切活动. 在家静养, 停止吃辣. 昨天吃辣和牛肉+爬山起了反效果, 多睡觉, 少接触电子产品. 去买几本书在家看. 少在网上折腾, 一天早晨查一次手机, 避免进一步感染, 不要吃牛羊肉和鱼. 那个chen是个丧门星, 被罚款一次, 这次正好赶上拔牙.Diversify你的source. 不要过多接触SB. 明显今天的炎症还存在, 从现在开始吃清淡的东西,直到周日. 然后观察. 昨天的牛肉和泡菜是发炎上火的因素. 现在伤口不疼, 但是扁桃体发炎, 有眼屎, 明显有火. 晚上吃的鸡蛋糕.</t>
    <phoneticPr fontId="1" type="noConversion"/>
  </si>
  <si>
    <t xml:space="preserve">翻墙时间不超过30分钟, 跟support联络失败, 网络封锁高压上升. 国内市场套路层出不穷, 目的简单, 割韭菜. 对抗的方法就是按dev来trade around position, 不要听新闻, 看市场表现. 拔牙已经一周, 牙龈疼痛, 需时康复, 爬山四天后, 腿肚子刚不酸, 火也渐消. 招行已经解封所有资金,剩余资金要尽快通过xb转出, 以后在国内的资金花费汇丰即可. </t>
    <phoneticPr fontId="1" type="noConversion"/>
  </si>
  <si>
    <t xml:space="preserve">海南的手机号要取消. 汇丰加拿大账户要开立.2005年初在温哥华, 天气极烂, 性格情滥无谋, 太多电脑电视, 没有运动, 当时根本没天气概念, 冬天应有getaway, 不应在那久留. 在加接人待物没概念, 要保持距离, 要不动声色, 要见微知著, 要不断试探, 适合交心的人极少, 所以表面谦谦(易经),贵己不贱人, 实则自谋后路, 狡兔三窟. 持续观察周围情况, 避免温水煮青蛙, 不自知而逐渐被剥.对人不invest, 只观察, 暗里重己轻人.情之不敛, 运无幸耳.人要有排解情绪的方法, 运动和读书为上, 吃,电子产品(电脑电视), 寻求他人矛盾和resolution(emotional rollercoaster, 也是人爱drama的根本原因, 因为无聊)为下. expressvpn已经完全被击溃, 无法使用. 要加速转钱的过程. 现在比2005年的进步: 懂得通过锻炼和读书(日韩)恢复心理平衡, 对人要少说多观察, 电子产品的频率一定要降到最低. </t>
    <phoneticPr fontId="1" type="noConversion"/>
  </si>
  <si>
    <t xml:space="preserve">隔夜操作了美股, 按照yDev来,慢慢建仓,莫急. 一切看长期, 短期波动不在意. 以年线为主, 以长期趋势为主. 个股风险要控制在5%总仓位以下, 波动剧烈, 防止10%以上的波动. 做长期趋势. 不在意政治事件和公司盈利情况, 只在一yDev.昨天在户外游泳, 没感冒, 主要昨天晚上早睡, 要吃苹果, 保持抵抗力. 继续游冷水, 提高身体素质, 牙也没出问题. 身体一不舒服, 马上早睡, 很有效果.昨天操作有误: 市场涨时不应买入(aapl错误), 不可能当天又买又卖. 1. 仓位严格控制, 不被大动作洗出 2. 分散 3. 按照dev 4. 市场涨时卖出, 跌时买入, 一天只操作一边. 5. 开盘和收盘操作, 盘中不动. 牙龈稍疼, 还有眼屎(有火), 所以还是要避免吃辣, 多吃清淡.这几天身体素质下降, 昨天在书店感觉腿冷, 极易感冒, 所以要避免. 全球市场逼空, 等到中期选举后再变动仓位, 仓位不大, 所以很舒服. 这周末赶紧走cash. Rate机会难得, xushi 889/892, 中行 880/883. 很多人考虑现在是牛市还是熊市, 我对此不care, 只是跟yDev走, 不做判断, 标的每天一次不断做波段, assets continue to shift out. 中午吃的面, 感觉嗓子疼, 香菜上火. 拔牙以后火气没消, 恢复游泳, 避免吃热性食物. 这波逼空先让他风头过去, 等趋势向下(mDev &lt; 0). 昨天去试听了法语课, 最差的一次试听, 屏幕辐射非常强, 眼睛不舒服, 提前走了. 整个地方档次很差, 一股地沟油的味道. 那个老师被辐射的满脸坑. </t>
    <phoneticPr fontId="1" type="noConversion"/>
  </si>
  <si>
    <t xml:space="preserve">今天去香港探路. 罗湖停车70, 去了7个小时. 先去了旺角, 第一家许氏不知所云, 说刚来的,最低0.897, 第二家说0.898, 走人, 去了上环许氏(当日最优惠), 0.8965, 持续询问上环余价格, 好的时候杀过去. 中午吃饭在徳钊记, 52, 没人, 量不足. 上环跟以前没区别. 回来路上去了沙田, 没找到许氏, 没缘分, 去优衣库买了几件shirt(500), 回来和chen在四季待了一会, 晚上麦当劳(45). 外传黑shirt,内穿白色衬衣works, 所以stick to 这个style, 更换里面的厚度即可. 这几天暂时没感冒, 因为拔牙前的身体素质练的比较好. 香港遍地抽烟污染, 口罩可以有效缓解. 脱口罩的动作可以gain trust, 睡得早和用洗面奶都有益于皮肤, 要持续. 今天的益处在于探路成功, 把香港走姿套路摸清楚. 下一步就是工作日搞大额, 纳了投名状就没退路. 不要用外资行转, 时间短容易查. 用时间最长的, 招行里的钱在里面好久了, 最适合. 中农工建还是最好, 最快.晚上麦当劳的汉堡好难吃, 冰激淋还行, 今天比较累, 所以补充些能量. 现在crs差的严. 聊了聊温哥华大选的事, 温哥华现在是ndp当选, 对房价很不利. 晚上去上课, 主攻方向变, 露肩带典型勾引, 你敢勾引我就追你咯. 随便撩撩. 晚上請chen请面点王. </t>
    <phoneticPr fontId="1" type="noConversion"/>
  </si>
  <si>
    <t>chen</t>
    <phoneticPr fontId="1" type="noConversion"/>
  </si>
  <si>
    <t>看了一下lease车的情况, lease上一代的车比较好, 不用新款. 不要全款买车, 钱在那压着非常不明智. 一年1万加币左右就可以开到最好的车. 这种depreciating asset最好是租而不是买, 只买升值的资产, 贬值的资产. Aim at BMWX5 足够，　卡宴先不考虑．　</t>
    <phoneticPr fontId="1" type="noConversion"/>
  </si>
  <si>
    <t>home</t>
    <phoneticPr fontId="1" type="noConversion"/>
  </si>
  <si>
    <t>chen</t>
    <phoneticPr fontId="1" type="noConversion"/>
  </si>
  <si>
    <t xml:space="preserve">昨晚休息质量不好, 原因是给家里办事, 负面情绪传染, 要尽量避免和负面相处. 金融独立, 有自我选择权极为重要. 另外就是韬光养晦, 一切计划保密, 不透露任何细节.明修栈道暗度陈仓. 识人可以先投石问路, 投石于水, 观其涟漪. 我所要的东西, 要匿而掩之. 晦者忌名. Chen昨天花了大部分时间琢磨如何去game credit card, 没出息, 怎么可能会跟这种人合作? 没原则, 贪图小利之人, 但是待人接物还很大方. (晚)下午去了大梅沙, 在希尔顿坐了一会.讨论了一下中国情况. 没有安全感的原因是没钱. 后来去沙头角吃晚饭, 萧条, 经济不行. 广州少去, 花费太高. 要去的话就住几天, 不要当天来回. 中国这个地方, 没安全感因为没有医疗,教育保障, 所以人人自危, 钱为宗教, 人没信仰, 过生日都要发红包, 这些恶习要远离, 不要玩中国这套, 也别在这常待. 阿尔伯塔的房子腰斩, 而且未来不看好. 卡尔加里牛肉好, 但是没必要在卡尔加里住, 要亲自去那看看, 房子如何. 以后先图生存, 再图其他. 加拿大房价在跌, 这是好事, 加州和加拿大随时观察, 准备出手.2012年6到现在已经过去了6年, chen问了:我有啥生活质量的提高, 答案是没有提高. 自己从25也到了31. Late 20s一般是吃喝玩乐的最后阶段. 在这也没有任何进展,家人催得紧, 这里也不适合raise家庭,所以要永久性闪人. 这有信任问题, chen在这不信任何人, 差点被puyi眼镜的sales骗, 今天又被茶餐厅收银骗. 这有很多事情都不对, 例如崇拜金钱, 先问工作和专业. 6年已经足够长了,你nothing happening就是nothing happening. 之后人生就是在北美混, 远离华人, 远离fob, 崇尚西方生活, 融入西方社会, 接触英文好的人. 自己未来的计划属于绝密, 绝不透露, 周密计划. 这的人拜金, 虚荣,自大, 也不需交流太多, 毕竟当局者迷, 人生在这地方没进展就先换到更好的环境住. 1. 不适合于以后的人生计划 2.不喜欢价值观和环境 3. 不喜欢这的人讨论话题 4. 不喜欢住的地方. 西海岸渐渐建立关系: calgary建立便宜住宅, van伺机买, 加州伺机买, 东海岸动植物不好看. 喜欢南方风格的, 不喜欢东海岸风格, 不喜欢冷. 刚才比较了深圳和calgary的阳光, calgary Nov-Jan 比较难忍, 这几个月还是在美国最好. </t>
    <phoneticPr fontId="1" type="noConversion"/>
  </si>
  <si>
    <t>home</t>
    <phoneticPr fontId="1" type="noConversion"/>
  </si>
  <si>
    <t xml:space="preserve">刚去游泳, 回来人特别多, 红荔转华富转不了. 立交人多, 医院人多. Check手机是一个很不健康, 浪费时间精力的行为, 以后应杜绝, 然后设定看手机的时间, 这样比较省时间. 经济进入衰退, 皇庭广场pizza店倒闭, 这种倒闭的明显性是未来几年没见过的. </t>
    <phoneticPr fontId="1" type="noConversion"/>
  </si>
  <si>
    <t>chen</t>
    <phoneticPr fontId="1" type="noConversion"/>
  </si>
  <si>
    <t>chen</t>
    <phoneticPr fontId="1" type="noConversion"/>
  </si>
  <si>
    <t>home</t>
    <phoneticPr fontId="1" type="noConversion"/>
  </si>
  <si>
    <t xml:space="preserve">人与人之间关系很淡而且不可预测, 惟能力可恃, 惟财可恃, 惟身体可恃.想起以前的关系, 最后都以不知所踪收场, 所以人要先管自己. 自己的能力最重要, 其他的都是扯淡. 保护自己的东西, 发展自己的能力, 不要把精力放在任何其他人上面. 经常进行小试, 态度则显.减少地铁时间, 和老百姓接触时间(例如前天在罗湖等taxi,潜在非常危险). 自己的谋略非常重要, 很少有人能逃过你的眼睛. 完全中立, 利用历史经验, 进行判断. 在任何一段关系中不吃亏, alan这种突然消失的要注意权术掌控. 注意使用big lie principle和hitler的一套策略. never admit a fault or worng, never concede enemy is good, never leave room for alternatives, never accept blame, concentrate on one enem and blame him for everything, people believe big lies sooner because one assume such impudence cannot occur. 名可以吃亏, 实利不吃亏. 现在跟chen走的近也是互相利用, 是时间地点的关系, 随时可消失, 例如上周六. 保护自己的资产极为重要. 对方智商不要高, 不要有自己的想法, 不要懂法律, 要在自己的严格掌控之下. 试探是随时进行的, 也是极为灵活多变的. 对于周二的hk人, 构其反中, 说在他前面, 无人有证, biglie横行.要做的是跟所有人搞好关系, 先谋人缘好.  下午: 今天无法干任何事情, 一身冷汗, 对身体影响极大, 这些talk. 1610 开了一圈车, 略有放松. 让人无限制的给你压力是不明智的, 也是减寿的, 要有效避免这些压力源. 接下来要迅速撤离. 2048: 游泳后.到厦门, 住好的地方. 不能让人无缘无故的踩踏, 这是尊严问题, 这就是在人的眼皮底下混. </t>
    <phoneticPr fontId="1" type="noConversion"/>
  </si>
  <si>
    <t>home</t>
    <phoneticPr fontId="1" type="noConversion"/>
  </si>
  <si>
    <t>Keep hitler's strategy, never accept blame, never admit fault, 致人于死, 无逾构其反. 一般事情都是灰色, 两边都可以说话, 所以只咬一面, 咬住几个核心, 不承认, 只要对方没证据就可以一直说. Big lie always works. 不要相信任何人, 表面可以嘻嘻哈哈, 核心不交予他人, 最差的情况下, 人只会自保, 把钱交给别人管理是愚蠢的agency risk. Noone manages ur money better than you. 昨和chen吃饭,他不懂怎么hedge risk, 只想拉资金, 如果亏钱只会請律师解决, 这种人何足信也. 这也是当时投novastar的失败之处: 没有diversify, 逆yDev. 赌博心态, 暴富心态, 捞底心态, 不断谈低成本心态. 下午: 上午去了shangrila看了pool, 没有室外, 大堂感觉low, 人多, 厕所用的纸巾不是毛巾. 健身房没有四季的好. 从5800涨价到6000(深圳就是喜欢快速涨价,直到影响销售, 再减价), 不踏实, 很多1888,13888的噱头价格. 停车4小时, 也不是5小时. 拉面地点装修, 估计是要涨价了. 如果在深圳就一直上语言课, 不要荒废之. 四季的整体性价比还是高于shangrila. 厦门威斯汀的健身房: 季卡3800, 年卡7800, 对于常驻厦门的人很优惠, 也是非常好. 接下来要神不知鬼不觉, 首先完成走姿, 然后3月份左右闪人. 持续接触优秀人群, 用第六感, 感觉不对的不接触, 一般都是很准的. 晚: 计划周一去厦门. 周三取眼镜在广州住一晚, 周四回厦门. 周六回深上课. 这周把房子搞定, 威斯汀会员搞定. 之后都是周一回厦门, 周六回深圳, 到课程结束. 如果你回加拿大, 根基很浅, 朋友不多, 冬天很长, 如何谋发展? 华南还是根据地. 发展起来更加容易. 再说, 如果去了加拿大, 肯定要被跟, 那样就又陷入了以前的泥沼. 厦门好处: 小区可以很好, 摆脱低素质人群. 对冲深圳的天气, 雾霾, 装修等时期, 健身便宜, 生活速度慢. 车可以随时开过去. 人少. 或者等取了眼镜, 体检完了再去厦门. 去了以后每周还要回来上课, 这是问题. 解决方法就是周日回来, 周一走. 今天晚上想了想, 如果去加, 一旦被跟, 又陷入以前, 而且一套房一定要被抢住. 对加拿大的关系我存有不信任感.</t>
    <phoneticPr fontId="1" type="noConversion"/>
  </si>
  <si>
    <t>chen</t>
    <phoneticPr fontId="1" type="noConversion"/>
  </si>
  <si>
    <t xml:space="preserve">游泳卡到期, 下次去厦门威斯汀续. 回国六年, 这已经没有根基和发展, 再待下去没意义. 无权无钱无资产. 随意被人说被人教育,持续被人观察, 被人judge, 被人recommend, 被人强制谈话, 失去了自己自由的掌控. 被人强制降低生活质量. 就像一把空中悬挂的斧头, 控制权不在自己. 到加拿大的时机成熟与否难讲. 17: 刚睡醒. 上午去hk, did 200k @ 0.8975, 很烂, 过程ok, cell transfer, and received in hbank. Details dont disclose to any. Transpo: 68rmb+77HKD+20(subyway) + 50(bread) + 6(shenzhen sub)+50(hk sheungwan). 加速转移招行. 晚上和chen吃千味涮, 羊肉是假的, 越来越差, like most things in china,中国人做什么都没长性, relationshp doesnt last - because it is made in china. 远离千味涮, 垃圾. </t>
    <phoneticPr fontId="1" type="noConversion"/>
  </si>
  <si>
    <t>chen</t>
    <phoneticPr fontId="1" type="noConversion"/>
  </si>
  <si>
    <t>home</t>
    <phoneticPr fontId="1" type="noConversion"/>
  </si>
  <si>
    <t>chen</t>
    <phoneticPr fontId="1" type="noConversion"/>
  </si>
  <si>
    <t>gz</t>
    <phoneticPr fontId="1" type="noConversion"/>
  </si>
  <si>
    <t xml:space="preserve">下午游泳. 韩语迅速完成作业. 11月29 日语n3开课, 12月10日韩语T2开课. 现T1 class垃圾,学渣多, 氛围不好, 摆脱这个班是必要的. 这次是通过跳, 下次可以通过暂停来摆脱一个坏班. </t>
    <phoneticPr fontId="1" type="noConversion"/>
  </si>
  <si>
    <t xml:space="preserve">去广州, chen车票(200), 煲仔饭(50), taxi(30太古汇到北京路, 20北京路到沙面), 100,回深圳. 多给他一些小恩小惠, 持续不断的小恩小惠惑人. </t>
    <phoneticPr fontId="1" type="noConversion"/>
  </si>
  <si>
    <t>wayne</t>
    <phoneticPr fontId="1" type="noConversion"/>
  </si>
  <si>
    <t xml:space="preserve">早晨体检, 来回打车(16.5+20), 体检加项目(450). 抽血. 前列腺钙化灶, 炎症好转. 去年到今年变化, 每天游泳, 身体素质上升. 今后: 继续每天游泳.减少online exposure, wechat/moments. 关闭渣打. 出租车司机说电车对身体有影响, 这种技术要小心. 新的眼镜蔡斯镜片质量还可以. Best lens money can buy. 2:30去找周囧看牙, 不确定是色素沉淀还是龋齿, 观察到下次洗牙再说. 下午去蛇口, 吃alle torre意大利餐(224 wayne), coffee drink(60, wayne) Saw venom (84, bad movie, not fun at all), 3D glasses(20), parking 南海意库(22). Wayen回CA的几率很小, 想先挣钱, 那边坐吃山空. </t>
    <phoneticPr fontId="1" type="noConversion"/>
  </si>
  <si>
    <t>chen</t>
    <phoneticPr fontId="1" type="noConversion"/>
  </si>
  <si>
    <t>home</t>
    <phoneticPr fontId="1" type="noConversion"/>
  </si>
  <si>
    <t>sz</t>
    <phoneticPr fontId="1" type="noConversion"/>
  </si>
  <si>
    <t xml:space="preserve">早晨关闭渣打账户, 没用. 现在汇丰里的$太多, 需要逐渐散之.晚上喝粥. </t>
    <phoneticPr fontId="1" type="noConversion"/>
  </si>
  <si>
    <t>gz</t>
    <phoneticPr fontId="1" type="noConversion"/>
  </si>
  <si>
    <t>self</t>
    <phoneticPr fontId="1" type="noConversion"/>
  </si>
  <si>
    <t>self</t>
    <phoneticPr fontId="1" type="noConversion"/>
  </si>
  <si>
    <t>sz</t>
    <phoneticPr fontId="1" type="noConversion"/>
  </si>
  <si>
    <t>下周六取眼镜, make sure both eyes are clear. 以后不要去太古汇,都在天河城. 体检报告这周出来. 周四有日语课要试听. 月底交手机费. 进一步做manip by association. 例如代言就是典型的manip by association. That's why spokesperson works. 以后不开车去远途, 只坐地铁和打车, 只在近途, SB太多. 以后早点睡, 晚睡状态不好. Never after 10. 身体没得到足够的修复, 对身体不利. Limit wechat time to only morning and evening. 如果两方都cancel, 点数只够抹掉300的, 框还要加付1500, 退4500, 总省3000. 先拿到新的眼镜, 一切ok, 调试完毕再退掉旧的. Never expect intelligence, honesty, ideal traits out of people. If your instincts are saying something, trust that. You need to pay for things that are good and you need to spot fake.买蛋糕</t>
    <phoneticPr fontId="1" type="noConversion"/>
  </si>
  <si>
    <t>self</t>
    <phoneticPr fontId="1" type="noConversion"/>
  </si>
  <si>
    <t xml:space="preserve">sz golddigger比较多.对方前几个问题包括job,red flag. 持续问关于job, even more red flag. She's looking at whether she should invest in you based on financial status. ("worth her time"). Do not exchange money early on. You can feel if there is initial attraction before any info is disclosed. You can easily feel the subtleties of the relationship. Test people a bit in a multi people environment, throw them off balance. Keep everything as secret as possible, esp money, wealth, nationality. Friendship also changes thru time based on changes in values. Friend keeps talking about property, money, investment, but not anything else -&gt; avoid. There is a reason some relationships die off, it is a gradual process. ID fake frds: 1.frequently disappear 2. always late 3. entitlement 4. always talk about the stuff it is interested in. Stay away from club rats(std flag), antisocial(socialpaths). Stick to extroverted people who talk a lot. Goldd signs 1. saying i dont have enough money 2. 谈钱的人 3. 问钱相关问题 4.into expensive fine dining 5. spent time in big cities hk/ny 6. money wasting behavior (luxurious travel) 小心一些突然出现和突然消失的"朋友". Listen to their values, 价值观, 想往, etc. Cellphone provides no utility, dont rely on friends, rely only on yourself. </t>
    <phoneticPr fontId="1" type="noConversion"/>
  </si>
  <si>
    <t>chen</t>
    <phoneticPr fontId="1" type="noConversion"/>
  </si>
  <si>
    <t>sz</t>
    <phoneticPr fontId="1" type="noConversion"/>
  </si>
  <si>
    <t>self</t>
    <phoneticPr fontId="1" type="noConversion"/>
  </si>
  <si>
    <t>sz</t>
    <phoneticPr fontId="1" type="noConversion"/>
  </si>
  <si>
    <r>
      <t xml:space="preserve">2015年以后一直消化系统都很好, 跟游泳和睡眠时间增加有关, 在hk,消化糟糕, 慢性自杀. 现在睡的比以前多, 起的比以前晚(关窗帘). 整体今年还没感冒. 体质提升.要一直游泳, 保证身体素质. 另外要远离香港(戾气重).  香格里拉打折5500季卡, 肯定转回四季. 香格里拉 cheap,人多人杂.停车只有4小时, 前台素质低,东北的,不懂服务, 救生员=守财奴守着几瓶水, 没有室外泳池. 好处: 泳池大点. 开车比四季方便一点,展会可停车. 细节:四季的拖鞋是在塑料袋里的, 毛巾质地更好更厚, 有wetbag. 人员素质高, 擦手的是毛巾, 有免费牙刷. 免费停5个小时, 以后周一到周四上课, 停5个小时划算, .缺点是停车麻烦, 展会时候没停车位.出于价格考虑, 还是四季性价比高.香格里拉要这么高的价不make sense. &amp;&amp;&amp; 以后要坐飞机, 因为飞机概率上出事几率最低. 开车不可测最多, anecdotal evidence和统计数字都证明开车危险, 减少交通时间这是要点1, 第二是白天飞行, 不要雨天飞, 视线好. 上次开车被人刮蹭逃逸, 雨天没人想处理事故. 有些时候你不碰别人别人碰你.  &amp;&amp;&amp; 深圳邀约的特点是都不重视, 当天约, 在双方的价值观里等级都比较低, 当更好的对象出现时, 可随意取消. 这种关系不要浪费时间.(没有互相尊重).  &amp;&amp;&amp;  亮视点太古汇: 店小,医生技术差,坑钱, 那的人都很尴尬. 天河城的医生感觉better, 更接地气, 技术更好, 服务也可以, 看看明天配镜质量如何.  &amp;&amp;&amp; 以后去广州都是坐火车, 方便, 可以坐任何一班车, 跟做地铁没区别. 到那地铁也方便. 车上睡觉听音乐都可以. 如果开车去, 来回至少4个小时, 停车费用高, 过路费120, 油费220. 不如坐火车去, 在广都打车. &amp;&amp; </t>
    </r>
    <r>
      <rPr>
        <b/>
        <sz val="11"/>
        <color theme="1"/>
        <rFont val="宋体"/>
        <family val="3"/>
        <charset val="134"/>
        <scheme val="minor"/>
      </rPr>
      <t>退眼镜</t>
    </r>
    <r>
      <rPr>
        <sz val="11"/>
        <color theme="1"/>
        <rFont val="宋体"/>
        <family val="2"/>
        <charset val="134"/>
        <scheme val="minor"/>
      </rPr>
      <t>:到太古汇说退两副, 最好情况两副退掉(ask for a lot and back off). 次等情况(不让退): 如果说半价的不能退, 让步, 把我的全价退掉, chen保留, 闹僵了怕他们使坏. 但chen下次1月15号回来, 已经过了60天, 换不了眼镜chen恐怕是要pissed off,不如卖个人情,把他的退了把我的改度数,润色一番, 跟chen说:只能退一副, 你下次回来来不及了, 卖这个人情要冒眼镜被使坏的风险, 第二幅在天河城是理想选择.天河城那边不要说退的事, 按原价付,主要眼镜舒服, 只谈眼镜的事. 眼镜合适了, 去太古汇.</t>
    </r>
    <phoneticPr fontId="1" type="noConversion"/>
  </si>
  <si>
    <t>gz</t>
    <phoneticPr fontId="1" type="noConversion"/>
  </si>
  <si>
    <t>self</t>
    <phoneticPr fontId="1" type="noConversion"/>
  </si>
  <si>
    <t>self</t>
    <phoneticPr fontId="1" type="noConversion"/>
  </si>
  <si>
    <t>sz</t>
    <phoneticPr fontId="1" type="noConversion"/>
  </si>
  <si>
    <t xml:space="preserve">早晨9:50去广州, 11点到天河城, 验光田雯静, 早把你忘了.张瑞恩不在,工作人员比较冷淡,而且没放rayban眼镜布, 因为没赚钱. 右眼度数足, 左眼度数不够. 把费用退给chen(4450), 今天消费1980尾款. 中午吃大家乐牛腩38. 之后去太古城, 退款顺利,没有难度. 下次不去这家分店. 人不真诚,店面小,太古汇就是给人傻钱多去的.左眼持续观察, 度数要是不够就再加25度. 手机费250. 眼镜是耗材,一年换一副. Keep diversify. Language class渐渐max out benefit. Trading tool: 继续做一个tool, count % minutes of &gt; and &lt; open.  今天坐火车回来头等舱没人, 2等座都是烟味, 导致咳嗽. 要用消费来避免这种事. &amp;&amp;&amp; 肺的反复感染和康复. 这几年伤害肺的事情: 2013年感冒,肺炎,因为在飞机上感冒,  2007年咳嗽4个月, 原因是没有眼镜造成焦虑, 所以眼镜一定要有备用. 2017年换家具, 甲醛晚上咳嗽. 2018年9月在香港上水茶餐厅烟熏, 在顺德吃饭烟熏. 远离小城市, 跟素质低的人隔离, 随时戴口罩. 之后面对租房子和买房子的问题. 最好不在中国做. 装修污染够你喝一壶. 这段时间 1. 学语言, 发展韩日两拨人群朋友 2. lsat </t>
    <phoneticPr fontId="1" type="noConversion"/>
  </si>
  <si>
    <t>US周一大跌后并没有rebound, 买的力量很欠缺. 开始look at hedge fund/prop shop start up. 弄一些investor, 赚不赚钱不重要, 必须名正言顺, 这个虚名主要对外, 欺之有功. 接人, 如果先问公司和专业, alarm, 有可能是gold digger, 工作过于忙碌的人也要远离, 不懂得balance, 身体会出问题. 身体瘦弱, 贫病之人也要远离. 对人要若即若离, 专固害. 要逐渐培养关系, 而不是一蹴而就. 成立基金以后, 对外名正言顺, 有利于继续发展规模. 天恩难测, 惟财可恃.厚黑上当覆以仁义. 致人于死, 莫逾构其反. With big lie principle.愚人难教, 欺而有功, 要大欺之, 构其反.去hk办事不要带chen, 要在机密状态下进行. 装修方面, 这个楼的人穷, 在装修上撑不了多久, 所以不可能常态化. 最近的几个机要事宜, 一是看汇率走, 一个是回家事宜, 一个是公司设立structure. 避免接触老百姓. 晚上国贸宝莱坞吃的印度菜, 220 (一个羊, 一个鸡, 一个烤鸡, 3个naan 25).</t>
    <phoneticPr fontId="1" type="noConversion"/>
  </si>
  <si>
    <t>gz</t>
    <phoneticPr fontId="1" type="noConversion"/>
  </si>
  <si>
    <t xml:space="preserve">今天做一个monitor percentile below above open. Trade according to the percentage.尤其是自己的holding, 一定要能看到percentage of bars above open and below open. 这周趁着人民币反弹赶快走姿. &amp;&amp;&amp; 上环这个走姿的店不靠谱, 汇率不好, 得到香港去再开发几家. &amp;&amp;&amp; 看撒谎的时候看眼角, 看眼睛. 太古汇亮视点的林伟程是假笑,盯着对方的眼睛看是否说的是实话. 自己的情绪不要表露, 要随机试探(加微信就是试探). 情绪要让对方捉摸不透, 在敌人内部要制造争端, 拉拢,分化敌人. </t>
    <phoneticPr fontId="1" type="noConversion"/>
  </si>
  <si>
    <t xml:space="preserve">中午排骨汤,吃的东西不够,晚上拉面. 韩语课后头疼. 原因是所有教室没窗户(塔楼), 耗氧量大.氧气不足造成头疼. 下次休息的时候要到楼下换气,带点甜的东西吃. 老师是自杀式教学, 10个小时在那个小房间里面. 这周末天气好, 中心区堵车厉害. 关外的闲杂人等太多. 避开他们活跃的上下班时间+周末. 周二别忘记带u盘.北方长期重度雾霾, 远离北方, 北方人群, 地方已经不适合居住. 这是一群没能力,以生命作为代价赚钱的人, 身体受了永久伤害. 短课比较好, 细水长流. 课太长的话容易用脑过度. 北方的话, 要问来多久了,时间短的是gold digger. 搞好和闺蜜的关系能得到信息. </t>
    <phoneticPr fontId="1" type="noConversion"/>
  </si>
  <si>
    <t>alan 失联一年左右突然出现,他结婚我也不知道,非常可疑,chen跟他说我要回加,有信息利用价值, 保持热络, 保持距离.Chen从8月到12月混在一起, 帮助很多, 1.保险 2.帮助参考了很多房子的信息.3.为人比较大方, 这些是优点. 他已经比alan做的贡献多多了,所以他的功劳肯定更大. Ari很多事情红灯:喝醉酒, 隐瞒民系, 隐瞒学校, relship状况, 保持一定距离. 换汇的有宰人嫌疑, 要多问几家. 现在去香港越来越麻烦, 趁着局面"一片大好"赶快走姿. 香格里拉那人杂, 因为价钱低, 什么人都有, 没有四季的人群过滤效果好. 每月成本尽量用租金cover, 不搭噶的人不用来往, 说有课推掉就好, expand有用的effective circle. 感觉不舒服的人群pass掉. 随时随地尽量扩充交际面, 通过各种方式打开. 一定要有initial investment. 免费的地方不考虑. 小投资的地方, 初级地方,也要避免, 这些地方没有Investment, 例如14年参加的海归活动, 里面很多gold digger. 因为花100便宜, 而且没有任何skill entrance requirement. 语言学到高级要花很多时间精力, 靠追星撑不下去, 所以很多人被淘汰. 淘汰后剩下的才是good stuff. 下周1,12月10号T2开班, 迅速跟上,那个班的人感觉较强. 在深圳一是降低不必要花费, 能做饭尽量自己做, 保持principle untouched,用rent cover expense,保持游泳, 上课等生活质量. &amp;&amp; 香格里拉差的地方 1. 假冒,最便宜的矿泉水 2.上班时间刷油漆,搞装修 3. 低档次人多, 低档次会议,人杂,素质低 4.毛巾脏, 在休息室里洗衣服. &amp;&amp; 体检: st teresa和baptist医院体检就可以. 不要去私利体检中心, 这种涉及传销和通过保险公司推销. 做了20个 @ 0.894.</t>
    <phoneticPr fontId="1" type="noConversion"/>
  </si>
  <si>
    <t xml:space="preserve">&amp;&amp; 保险: 保险换经纪人, 远离脑残, 找个年纪稍大, 有很多理赔经验的. 远离年轻没经验的.用chen家的经纪人, 等visa card邮寄到新的她公司, 拿到卡以后再换.  &amp;&amp; 日语课: 老师疯疯癫癫, AP以韩语为主, 资源都注重韩语这块, 日语比较差. 上完这个以后不再报. &amp;&amp; 今天cash在0.887, 可以做到0.8905(猜测), 继续做. &amp;&amp; 胆固醇太高是因为吃脂肪和坚果太多. 注意多吃瘦肉, 少吃肥肉和高热量脂肪的东西. 牛油果, 坚果要避免. 鸡蛋黄也要避免. 鸡蛋吃的太多会出问题.  &amp;&amp; 20个 @ 0.891. 招商还剩20, 汇丰80. 招商在做20, 汇丰全做. 最后国内每年留生活费就可以. &amp;&amp; 经纪人联系了, 满嘴胡诌八扯, 不足信任.等过年后再说. &amp;&amp; 对各种骗局的敏感度提升.对别人扯淡和manipulate行为也有很深的认识 &amp;&amp; 走姿之前查一下现金level和real level, 现金level不要差4毛以上(real: 88, cash 88.7, 89.1). 这段时间要不断走姿. 直到国内只剩20. Tighter control on spending. Current: hsbcHK 81 hk, HSBC china: 90rmb, IB: 250hkd. &amp;&amp; 考试: 不考, 只学, 先把能力提升上去.  &amp;&amp; 回加拿大报税的问题, 尽量delay税务居民,持有保险就好,加拿大医保垃圾. 出行火车飞机, 避免开车. 国内的$够生活即可. </t>
    <phoneticPr fontId="1" type="noConversion"/>
  </si>
  <si>
    <t>cash</t>
    <phoneticPr fontId="1" type="noConversion"/>
  </si>
  <si>
    <t>许氏cash</t>
    <phoneticPr fontId="1" type="noConversion"/>
  </si>
  <si>
    <t>quote</t>
    <phoneticPr fontId="1" type="noConversion"/>
  </si>
  <si>
    <t>Markup</t>
    <phoneticPr fontId="1" type="noConversion"/>
  </si>
  <si>
    <t>起来淋巴好多. 看到广东防备心重, 想起c milk说的南方是利益关系, 南非佬说的中国骗子多, 没有互信. 你这些年的负面变化也很多, 要心里有数. 主要变化来自于哪? 被骗, 防备心加重, 因为太多穷人, low逼和要资本积累的人. 吃的,用的不放心. 身体受影响, 肺被甲醛感染. 被中国的价值观影响. 被迫在这里个地方成家. 现在也不工作了, 为什么要在这呆着? 缺点: 食品安全, 空气, 家人催, 中国价值观. 加拿大优点: 直接高了个层次, 饮食过关, 环境好, 冬天滑雪, 每年冬天美国换阳光带城市居住, 加拿大的缺点: 没人, 没事做, . 以后小孩子不可能在这地方长大, 所以还不如早走. 也可去美国加州找工作, 美国的产业链要高出中国产业链一大截.  上午接chen去爬山, 后来在蛇口吃萨拉伯尔, 烤肉不错. 下午上课, 旁边的胡家林(广东,讲白话), 连舜单(潮汕), 黄婷婷Rachel(客家), 黄俊(武汉), 陈思秒(福建龙岩), 徐思婷(汕尾), 雅丽(龙岗), 赵琪(威海), 智雅(假名), 吴莹莹 (汕头). 你能看出各种小心机, 例如故意不带上次的材料. 有些人性格不好, 自闭, 有些人智商低还装逼, 跟老油条比太嫩了. 总体还是广东人比较好.人第一是性格好, 开朗大方, 别搞小动作, 有趣, 喜欢玩, 别那么严肃. Gas300</t>
    <phoneticPr fontId="1" type="noConversion"/>
  </si>
  <si>
    <t>早晨9点去拆线. 交通极为堵塞. 走彩田路最后无路可走, 在滨河辅道被迫走,沿着一排卡车走, 收了倒镜才勉强(应走今天不走彩田). 拆线: 熊态度一般, 假里假气. 线在嘴里造成不适感,血已经止住, 好处已经超过了坏处, 所以决定5天立即拆线. 感觉线的质量不行, 缝线的技术也一般, 造成口腔不适. 伤口长得还可以. 拆线太快,时间还没到15分钟, 出停车场到了15分钟, 还领不到停车券, 所以还交了15. 总结: 诊所交通极为不便, 旁边没有地铁,彩田的交通太差. 就诊体验, 拔牙过程还可以, 拆线的感受不好. 下次可以换个医生, 不要再被周宰一刀.现在就是等创口渐渐复原. share road总是一个painful experience, 和停车场人员打交道也是shit, 诊所前台的SB造成我损失15.生活避免和2B接触才是上策. 现在发炎排除了线的因素, 只有饮食因素. 饮食上清淡为主, 豆腐白菜, 喝白粥. 下午去剪头发, faker剪的不错. 百花离的也近. 腿肚子还是疼, 周日的爬山太不明智, 是上火的主要因素. 这段时间火大的时候游泳就能解决问题, 不游泳了很容易上火. 先等炎症退下去再游.另外, 话只说一半, 不明说.保持神色如一, 神鬼莫测. 地位不同的人要保持距离, 自然安稳, 低位高低的人太近, 低的会遭殃.</t>
    <phoneticPr fontId="1" type="noConversion"/>
  </si>
  <si>
    <t xml:space="preserve">汇丰的89要剩50, 暂时保留premier(premier有啥意义?). 40要出去. 招商还有20要出去. 以后都用汇丰卡(creating activity), 停止使用招行信用卡. 大额可以用工行信用卡. 今天check汇率 0.8935 (current: 0.8811, 许氏cash: 0.889). (markup over 许氏cash: 0.5%). 持续关注cash markup以防被ripoff. 国内每年留20就可以. 不需要留太多. </t>
    <phoneticPr fontId="1" type="noConversion"/>
  </si>
  <si>
    <t>larry</t>
    <phoneticPr fontId="1" type="noConversion"/>
  </si>
  <si>
    <t>gz</t>
    <phoneticPr fontId="1" type="noConversion"/>
  </si>
  <si>
    <t>sz</t>
    <phoneticPr fontId="1" type="noConversion"/>
  </si>
  <si>
    <t>self</t>
    <phoneticPr fontId="1" type="noConversion"/>
  </si>
  <si>
    <t xml:space="preserve">今天上午12度.上午去了walmart (220), 现在overpopulation影响很大. 福田的人口密度超过15000. 深圳市内一大部分是山, 所以居住面积极为紧张. Glass refund到帐 (9050). 昨天晚上9点去书城, 人渐少, 还是不错. 晚上游泳, 不用在洗澡. 游完泳后吹干头发去书城. 极为舒服. 工作日周1到4晚上7-9上课. </t>
    <phoneticPr fontId="1" type="noConversion"/>
  </si>
  <si>
    <t>weekday</t>
    <phoneticPr fontId="1" type="noConversion"/>
  </si>
  <si>
    <t xml:space="preserve">香港position不要动, 观察. 美国加short, 11月的香港走牛, 加仓错误. 美国没有增加short错误. 继续小仓位实践. &amp;&amp; 最近1-4上课, 下午3点游泳, 然后在书店看到5点, 然后开车回来比较好. 之后涉及到吃饭的话, 4点游泳,5点吃饭, 然后去上课. 保持每天早晨打卡, 每天必须熟悉语言. 学习新的单词. 迅速把韩语和日语的水平提到新高. &amp;&amp; 游泳, 累的时候仰泳休息, 比站着休息舒服 &amp;&amp; 看了韩非子. 一是二柄:刑法和奖赏要恩威并施, 邢德二柄不能与人. 二是神鬼莫测, 不让臣下知道自己的想法. 三是不让臣下知道自己的喜好, 不然臣下就会按照喜好来伪装掩饰自己. 四是装傻充愣, 掩饰自己, 遮盖锋芒. </t>
    <phoneticPr fontId="1" type="noConversion"/>
  </si>
  <si>
    <t xml:space="preserve">早晨做韩语作业, 走步. 学习一定要快. 集中精力把韩日能力提高上去. &amp;&amp; 游泳结束, 书城又看了韩非. 关于incentive有些很好的阐述. 人心本善和本恶本身争论本事就是扯淡. 社会需要设立良好的法律(赏罚分明)去control behavior. 人性中有善也有恶. 善恶论就是扯淡. 赏大的时候可以完全改变一个人的行为. 赏罚的权力一定要掌握在自己手中.有些人赏罚根本动不了他, 这些就是心有大志的危险人物. 韩非的做法是把这些人铲除. 对于下属, 要不露任何声色, 使对方完全不了解自己想法, 喜好, 情绪, 动态. </t>
    <phoneticPr fontId="1" type="noConversion"/>
  </si>
  <si>
    <t>sz</t>
    <phoneticPr fontId="1" type="noConversion"/>
  </si>
  <si>
    <t>self</t>
    <phoneticPr fontId="1" type="noConversion"/>
  </si>
  <si>
    <t>self</t>
    <phoneticPr fontId="1" type="noConversion"/>
  </si>
  <si>
    <t>sz</t>
    <phoneticPr fontId="1" type="noConversion"/>
  </si>
  <si>
    <t>self</t>
    <phoneticPr fontId="1" type="noConversion"/>
  </si>
  <si>
    <t>sz</t>
    <phoneticPr fontId="1" type="noConversion"/>
  </si>
  <si>
    <r>
      <t xml:space="preserve">最近多读韩非子, 理解权术. 从外面行人获得的智慧: 如果别人能那么做, 问why not不要问why. 能挡你的路为什么不呢? 市场也是一样, 无所不用其极去把你逼入错误的位置, 例如一月份的逼空, 仓位达到700w以后就是长期的下跌. 2月份的波动也是惨重的. 1月份当时是天天上涨, 我也入10w, 最后则是兵败如山倒. 市场的特点是反人性, 把人逼入错误的位置. 问why not, 市场知道这样可以让更多的人亏损, 为什么不呢? 理解这点以后. 我们有如下解决方法. 对于行人, 利用消费的方式强迫人做出价值判断, 分离人群. 价格可以分离人群, 地点也可以, 兴趣爱好也可以. 一旦涉及到学习, 花钱, 穷人就不擅长了. 穷人热衷于免费的东西, 不学习, 低档次享受. 学语言的地方是没有白丁的. 学日语的学生比较呆萌, 速度慢, 学韩语的比较速度快.  &amp;&amp; 从市场角度讲, 他总会强迫你的情绪控制你的做法, 造成错误, 短期价格波动会迷乱双眼, 没法看到长期的价格趋势(用dev来判断). 正确的做法是仓位大小不造成情绪波动, 第二是遵循各种dev趋势. 不做反向操作. 当日波动不重要, 重要的是当年和当月波动. 要不断check position consistency. &amp;&amp; 昨天和老王聊了聊关于责任心和打卡的事情 , 今天两个打卡都给了精选, 而且在moment当中晒出了对话, 很受用对她的赞美, 这个是弱点可以利用. 对她的责任心表示认可, 她也知道她责任心很强, 所以正中下怀, 第二是对打卡系统的评论. 她都很受用. 很轻松就达到了你的目的. 很虚荣, 赞美一下就会飘起来, 毕竟还年轻. 得到好感后, 其他同学也有感知, 这个就打开了很多机会. 跟老师/校长搞好关系, 神秘莫测, 这个可以更轻松达到你的目的, 在这个机构要有积累. 一个就是爱钱, 喜欢慷慨大方, 钱可翘动这种人. 典型吃软不吃硬. 她昨天也问伍老师怎么样, 我细说, 不要得罪人. 学习/gf是最终目的, 不是搞斗争, </t>
    </r>
    <r>
      <rPr>
        <b/>
        <sz val="11"/>
        <color theme="1"/>
        <rFont val="宋体"/>
        <family val="3"/>
        <charset val="134"/>
        <scheme val="minor"/>
      </rPr>
      <t>你在这根基太浅, 不做任何负面评论, 只做正面评论</t>
    </r>
    <r>
      <rPr>
        <sz val="11"/>
        <color theme="1"/>
        <rFont val="宋体"/>
        <family val="2"/>
        <charset val="134"/>
        <scheme val="minor"/>
      </rPr>
      <t xml:space="preserve">. 获取别人好感, 钱和赞美上都不能少. 这个可以通往女人的心.  &amp;&amp; 以前当天经常反向操作, 博反弹之类, 忘记了大方向如何. 其实大部分的pnl来自于delta的positioning, 而不是trading . 花心思去position才是重点, 而不是经常trade. 12月份你很轻松的就踏空了那几天big fall, 然后踩中了这波上涨. 所以与做delta positioning, based on devs, 不要想经常去trade around, 这个是secondary pnl. &amp;&amp; </t>
    </r>
    <r>
      <rPr>
        <b/>
        <sz val="11"/>
        <color theme="1"/>
        <rFont val="宋体"/>
        <family val="3"/>
        <charset val="134"/>
        <scheme val="minor"/>
      </rPr>
      <t>先力求不可败</t>
    </r>
    <r>
      <rPr>
        <b/>
        <sz val="11"/>
        <color theme="1"/>
        <rFont val="宋体"/>
        <family val="2"/>
        <charset val="134"/>
        <scheme val="minor"/>
      </rPr>
      <t>,后求胜</t>
    </r>
    <r>
      <rPr>
        <b/>
        <sz val="11"/>
        <color theme="1"/>
        <rFont val="宋体"/>
        <family val="3"/>
        <charset val="134"/>
        <scheme val="minor"/>
      </rPr>
      <t>,</t>
    </r>
    <r>
      <rPr>
        <sz val="11"/>
        <color theme="1"/>
        <rFont val="宋体"/>
        <family val="2"/>
        <charset val="134"/>
        <scheme val="minor"/>
      </rPr>
      <t xml:space="preserve"> 开车速度慢, 走路速度慢就是力求不败, 这样别人不管怎么动, 我方都很从容. 投资一样, 仓位小, 无论市场怎么动, 也是力求不败. 开车不要指望没有人突然跑出来, 而是要慢, 这样才稳. 投资不要指望没有黑天鹅, 要慢, 这样才稳. 什么都慢, 慢才是快. 先力求方向对, 这是第一步. &amp;&amp; 晚上上课, 笑得流眼泪, 学语言闹的笑话太搞笑. 日语课很好玩. 这是真正快乐的来源, 所以要一直学习. </t>
    </r>
    <phoneticPr fontId="1" type="noConversion"/>
  </si>
  <si>
    <r>
      <t>寻找人生真正utility.学习当中认识的朋友最可靠, 过程有意思.笑到流泪的时候都是因为语言类, 上次笑到流泪是在英国跟老李他们.孙子兵法: 先为不可胜. 速度快就会扯到蛋, 慢, 稳, 应是终极标准.&amp;&amp;学霸班还很热情,只有一个声音好听那个值得加,其他都是垃圾.晚上在中心公园场地带了一会.很舒服没人,有加拿大的感觉.想起已经回亚洲6年, 结果乏善可陈.今年变化: 1,2月份易经,风水, 五行, munger, 知乎爆炸式发展,飞机. 读处世七经,了解权术,开始游泳, 开始学语言. 尝试了一些投资方法, 高频交易, 并不是很有用, 最后还是长线搞dev为准. 后来就很少刷知乎了,直播也完全不看了.识人更加敏感. 这六年并不顺利, hk并没有认可, 在国内也没认可. 生活没变化. 房子越来越旧, 水管, 下水道. 这样继续下去并没有啥发展前途. 回加拿大没有计划,到那就是傻,只作为last resort用&amp;&amp;发展不用眼的兴趣爱好.吹号.中国发展是快,直播,自动支付,delivery的发展, 跟我有毛关系,而且在直播上还被人宰. 在哪生活都差不多, 所以看哪生活质量高, 考虑住的地方, 饮食, 医疗, 车, 空气, 牛奶, 肉类质量等等. 今年最佳: 1.重新游泳 2.易3.语言班 4.munger psych 5.</t>
    </r>
    <r>
      <rPr>
        <b/>
        <sz val="11"/>
        <color theme="1"/>
        <rFont val="宋体"/>
        <family val="3"/>
        <charset val="134"/>
        <scheme val="minor"/>
      </rPr>
      <t>韩非子,处世七经,兵法.</t>
    </r>
    <r>
      <rPr>
        <sz val="11"/>
        <color theme="1"/>
        <rFont val="宋体"/>
        <family val="2"/>
        <charset val="134"/>
        <scheme val="minor"/>
      </rPr>
      <t>注重现实, 抛弃虚拟. 第一感觉不对的人抛弃之. 深圳要想住好的地方要5000加刀, 还不如在温哥华租.以提高utility为唯一己任. 保险必须要有. 这样没有后顾之忧. &amp;&amp; 银华的烟味污染问题日趋严重, 下水道气味, 水污染, 楼的空心化和低劣化. &amp;&amp;回到温没机会,只花钱, 以前亚洲的经验也无效, 所以要考慎重. 不过在深圳一切皆无发展. &amp;&amp;在深圳继续走姿, 把名下所有资产走掉.  &amp;&amp;加中关系紧张, 现去hk有顾虑. 未来不确定性很高. 六年:4年在深圳, 2年在香港. 回到深圳以后, 肠胃转好,一开始在hk湿气很重, 各方面也没有任何进展. 现在听的还是suju 11年前的歌, 自己没啥变化. 但是人都在老去, 人没法长生不老, 要做的事是要做的. 下个阶段是家庭责任, 要想清楚要如何做. 在哪raise family. 你回加拿大也是一无是处, 有啥意义? 有啥计划? 凡事无计划则废. 10年前,英国第一个学期结束, 要在哈尔滨呆3个星期.10年一晃就过了. 这十年来只有2010年一个高点,去美国之后一直在苟延残喘, 有高点的时候要马上make progress, 人生机会不会很多. 把眼镜睁大. 如果回北美, 考虑加拿大的税务问题. 在深圳要再搞一个3个月四季会员.英国生活质量很差,加拿大,美国都太冷.家人都不喜欢冷.如果在深圳:继续各种语言班.开班就上.发展其他兴趣.通过上课认识人.&amp;&amp;自己的利益至上.中国这么多房子, 还要去加拿大住吗?实属蠢.最佳状态:全世界不交税.只考虑现金流match,考虑实际得到了什么,而不是虚名(房子title).这两年要通过deficit spending在正确的位置上,去expand自己的circle.现在权术代替了之前的真心,因为现在根本不care.</t>
    </r>
    <phoneticPr fontId="1" type="noConversion"/>
  </si>
  <si>
    <t>Keyword</t>
    <phoneticPr fontId="1" type="noConversion"/>
  </si>
  <si>
    <t>expand</t>
    <phoneticPr fontId="1" type="noConversion"/>
  </si>
  <si>
    <t>wayne, larry</t>
    <phoneticPr fontId="1" type="noConversion"/>
  </si>
  <si>
    <t>顺德广州</t>
    <phoneticPr fontId="1" type="noConversion"/>
  </si>
  <si>
    <t xml:space="preserve">左眼度数不够, 需要加25. 这样跟右眼才一致. 今天的keyword是Expand.美股方面, aapl在spread当中还是持续lose money,从11月开始就offside了.其他的spread也没work, hk的也是全部underwater. (上个月hk的performance走牛), 所以spread能出错的地方全部都出错, 这个要有认识, 要避免.  昨天问了情况, 四季2280/5000/8800/16000/26000(家庭), 温德姆,2000/5800/7800/12000. 香格里拉, 2000/5500. 明年不确定性很大, 还是做季卡. 避免早成海口的情况. &amp;&amp;spread当中做对的事: 美股没有匿dev加仓, 错的是,港股逆11月牛市加仓. 这个strat刚做几个月,肯定有不熟悉, 调整spread才是技术. ap的问题是老师favoritism严重.经过长期的positive reinforcement这个已经变成这些人的生活核心,最好的就是不要去参与. 做一个position report.上面有全部的position. &amp;&amp;勿忘初心.你学习的目的是什么别忘了.如果造成任何的negative utility, reduce exposure. 最近对于AP的exposure太大了,没有其他activity hedge, 要不断cut. &amp;&amp; 周末第一要务: 休息眼睛.搞定眼镜的事.今天先去换bulgary的镜片, 然后下周换rayban的镜框和镜片.眼镜一定要舒服为主. &amp;&amp;中国人大部分的性格是比较保守愚昧,教育所致,要脱离这个环境,外国普遍性格较好. To sum up 1.expand activities 2.expand basho(昨天草地就非常好) 3.stay away from electronics 4.always have at least 2/3 alternatives 5.cut activities that generate negative utility. &amp;&amp;日语班上普遍年龄偏大,不合适的偏多.不靠谱的人偏多.没有进行一定的过滤. &amp;&amp;人的智慧高低不一, 不在乎言论和名, 只在乎实际. &amp;&amp; (晚上)早晨去接wayne,larry,去顺德人家(350,larry), 后来去换镜片(4000),加油500, etc300. wayne现在比较穷, 今天一分钱没出, larry负责吃饭钱, 甲状腺出问题海鲜吃的多, 他奶奶是甲状腺癌. 饭不要吃太多. 中午一顿严重超标, 晚上放屁臭, 说明消化不了. 晚上喝汤即可. 以后晚上经常喝点柿子汤, 一个鸡蛋即可, 这样暖胃. 烤鸡烤鱼也可以.晚上游泳很好. 要坚持锻炼, 多吃水果锻炼.  眼镜是备用镜.这样如果出啥问题永远有备用. </t>
    <phoneticPr fontId="1" type="noConversion"/>
  </si>
  <si>
    <t>30岁以后的长相是应得的,因为和习惯相关.保持每天锻炼.比他们身体都要好. 昨天吃的不健康,屁臭,早晨上厕所感觉湿热,跟在香港一样,吃肉太多,香港每餐都有肉,油大,很少有才,吃菜太少有关,这样对肠胃极为不好.1.增加水果蔬菜摄入2.不要吃多3.一天最多在外吃一顿 4.一天只许有一顿吃肉.larry甲状腺出问题, 跟吃海鲜有关. 国内重金属污染. 昨天饮食油腻,长期这么吃肯定肠胃要出问题.一定要适可而止.大部分以清淡为主.汤类为主.</t>
    <phoneticPr fontId="1" type="noConversion"/>
  </si>
  <si>
    <t>湿热</t>
    <phoneticPr fontId="1" type="noConversion"/>
  </si>
  <si>
    <t>self</t>
    <phoneticPr fontId="1" type="noConversion"/>
  </si>
  <si>
    <t>sz</t>
    <phoneticPr fontId="1" type="noConversion"/>
  </si>
  <si>
    <t>self</t>
    <phoneticPr fontId="1" type="noConversion"/>
  </si>
  <si>
    <t>sz</t>
    <phoneticPr fontId="1" type="noConversion"/>
  </si>
  <si>
    <t xml:space="preserve">morning position report. &amp;&amp; global index dev report.  &amp;&amp; 今天又读韩非. 最后几章, 人不求良善,要用赏罚.不能等贤人,用普通人,设立好的规章制度.不要依赖人的本性.说服人的时候用利益驱动,不用道德.接人勿忘初始阶段,一般可以看很久,人性格很难改变,捕捉小的细节,包括extravertedness,interest.孔子只有70个信徒,韩非根本不相信孔子的扯淡. &amp;&amp; 游泳书城回来的人太多,车不好开,对身体负影响,在拥挤的地方没有生活质量.&amp;&amp;学习女人婉拒人的方法,就是延长回复时间,增加交流成本,增加时间回复,人就会自找没趣.要想办成事要用利益诱之.经济学和法家相同.Munger讲的incentive,reinforcement,一般人对这个的理解不够深,随时要从incentive角度解释问题.御人要讲清楚赏罚.&amp;&amp;不要指望人贤,而要把他们修直,这就是法的必要性.没有赏罚大权,就没法办事.赏不能乱赏,罚不能乱罚.人要高深莫测,不让人知道喜好,不表露任何情绪,否则喜好就会被下面利用. &amp;&amp; 晚上吃肯德基汉堡, 好难吃而且涨到了17.5, 比起98年的价格涨了70%多了. 以前就10块钱一个. 钱的缩水可见一斑. </t>
    <phoneticPr fontId="1" type="noConversion"/>
  </si>
  <si>
    <r>
      <t>昨天美国加息大跌, 早盘a50竟然涨回flat. 跟着yDev做. &amp;&amp;注意休息,不要太累.&amp;&amp;下午:早盘大跌, 早盘A50竟然到了flat PD不知道如何考虑的.跟紧mDev做,不要向弱手学习,像larry这样的只能做一边的. &amp;&amp; 最近抵抗力弱的原因: 吃油的, 拉肚子, 第二是每天太忙, 赶点. 第三是晚上营养不够.要做的: 1.每天下午不要太赶点 2.上完课走路太久要吃东西 3.一周要有几天车停在四季,这样比较近, 算好点钟. 4:30可以停到9:30, 所以可以4点出发. 4.太油腻,海鲜,不好消化的东西要少吃. 5.最近要以休息为主. 6.最近一个礼拜,折腾,3点游泳,4点书城,5点回来, 6点上课,9点下课,10点到家. 要来回折腾两次.定要避开皇岗华富的拥挤时段.这次身体下降的点是上周六顺德吃东西,太油腻,昨天开车回来,路上太堵,加上这两周比较累.立即作出改变.</t>
    </r>
    <r>
      <rPr>
        <b/>
        <sz val="11"/>
        <color theme="1"/>
        <rFont val="宋体"/>
        <family val="3"/>
        <charset val="134"/>
        <scheme val="minor"/>
      </rPr>
      <t>一天只折腾一趟</t>
    </r>
    <r>
      <rPr>
        <sz val="11"/>
        <color theme="1"/>
        <rFont val="宋体"/>
        <family val="2"/>
        <charset val="134"/>
        <scheme val="minor"/>
      </rPr>
      <t>.先游泳,然后吃饭,然后直接上课.要不就停在四季,先上课在游泳.倒车次数太多.最近几天先不游泳.</t>
    </r>
    <r>
      <rPr>
        <b/>
        <sz val="11"/>
        <color theme="1"/>
        <rFont val="宋体"/>
        <family val="3"/>
        <charset val="134"/>
        <scheme val="minor"/>
      </rPr>
      <t>以后注意一天只出行一次</t>
    </r>
    <r>
      <rPr>
        <sz val="11"/>
        <color theme="1"/>
        <rFont val="宋体"/>
        <family val="2"/>
        <charset val="134"/>
        <scheme val="minor"/>
      </rPr>
      <t>.不回来吃饭,出去后就都在中心城解决.2017年6月25吃了两顿,就把肠胃吃坏了,夏天一直咳嗽.这地方没给我带来什么好的.所以要不断寻求alternative.&amp;&amp;又有人在操作市场.不过任何操纵者都无法影响相对稳定的ytd.毕竟短期炒作的人需要人跟才能赚钱.&amp;&amp;注意这个地方的人鱼龙混杂,优秀的少,market就会break down,因为很大的information asymmetry.&amp;&amp;这段时间的语言班提高了utility,不过接触的人群还是层次差,乱七八糟的人多.今年大部分出去玩都不好,会吃坏肚子,尤其在昆明,消化很差,一直肚子疼,在丽江吃了地沟油的必胜客以后肠胃开始出问题.去了北京,物价高,脏乱,青岛,安检疯狂,烟台,交警疯狂,威海,小破地方,碧桂园什么城市,恶心,7月去了昆明,大理,丽江,8月去了厦门.9月以后都是在学语言.今年年初看易,年底看荣枯鉴,罗织经,韩非,和Munger的incentive一致.用权术,赏罚,来控制人.跟人保持距离,自己利益优先.重视第一感觉,相信下意识判断.什么事都预计到最差.</t>
    </r>
    <r>
      <rPr>
        <b/>
        <sz val="11"/>
        <color theme="1"/>
        <rFont val="宋体"/>
        <family val="3"/>
        <charset val="134"/>
        <scheme val="minor"/>
      </rPr>
      <t>不恃其不我畔,恃吾不可畔也</t>
    </r>
    <r>
      <rPr>
        <sz val="11"/>
        <color theme="1"/>
        <rFont val="宋体"/>
        <family val="2"/>
        <charset val="134"/>
        <scheme val="minor"/>
      </rPr>
      <t>,孙子:</t>
    </r>
    <r>
      <rPr>
        <b/>
        <sz val="11"/>
        <color theme="1"/>
        <rFont val="宋体"/>
        <family val="3"/>
        <charset val="134"/>
        <scheme val="minor"/>
      </rPr>
      <t>先为不可胜,以待敌之可胜</t>
    </r>
    <r>
      <rPr>
        <sz val="11"/>
        <color theme="1"/>
        <rFont val="宋体"/>
        <family val="2"/>
        <charset val="134"/>
        <scheme val="minor"/>
      </rPr>
      <t>.意思一样,先要能够抵御任何变故,而不是祈求不出变故.出了什么变故都能应付,都预想到了.</t>
    </r>
    <r>
      <rPr>
        <b/>
        <sz val="11"/>
        <color theme="1"/>
        <rFont val="宋体"/>
        <family val="3"/>
        <charset val="134"/>
        <scheme val="minor"/>
      </rPr>
      <t>肠胃要保护好,宁可吃清淡</t>
    </r>
    <r>
      <rPr>
        <sz val="11"/>
        <color theme="1"/>
        <rFont val="宋体"/>
        <family val="2"/>
        <charset val="134"/>
        <scheme val="minor"/>
      </rPr>
      <t>,不多吃肉.&amp;&amp;用</t>
    </r>
    <r>
      <rPr>
        <b/>
        <sz val="11"/>
        <color theme="1"/>
        <rFont val="宋体"/>
        <family val="3"/>
        <charset val="134"/>
        <scheme val="minor"/>
      </rPr>
      <t>牙线可以减压</t>
    </r>
    <r>
      <rPr>
        <sz val="11"/>
        <color theme="1"/>
        <rFont val="宋体"/>
        <family val="2"/>
        <charset val="134"/>
        <scheme val="minor"/>
      </rPr>
      <t>.这个是associative conditioning.人在用牙线的时候,一般都是吃完饭看电视,人脑会自动把用牙线和放松感联系起来.&amp;&amp;要给别人机会,但是不多给.机会都是转瞬即逝的.</t>
    </r>
    <r>
      <rPr>
        <b/>
        <sz val="11"/>
        <color theme="1"/>
        <rFont val="宋体"/>
        <family val="3"/>
        <charset val="134"/>
        <scheme val="minor"/>
      </rPr>
      <t>己方被怠慢之类的情况只允许发生一次</t>
    </r>
    <r>
      <rPr>
        <sz val="11"/>
        <color theme="1"/>
        <rFont val="宋体"/>
        <family val="2"/>
        <charset val="134"/>
        <scheme val="minor"/>
      </rPr>
      <t>,第一次是random,第二次就是自己的问题.&amp;&amp;</t>
    </r>
    <r>
      <rPr>
        <b/>
        <sz val="11"/>
        <color theme="1"/>
        <rFont val="宋体"/>
        <family val="3"/>
        <charset val="134"/>
        <scheme val="minor"/>
      </rPr>
      <t>保持神色如一</t>
    </r>
    <r>
      <rPr>
        <sz val="11"/>
        <color theme="1"/>
        <rFont val="宋体"/>
        <family val="2"/>
        <charset val="134"/>
        <scheme val="minor"/>
      </rPr>
      <t>,情绪不受周边影响,不露笑,不identify with任何group.&amp;&amp;在国内旅游完全没意义,食物垃圾,住宿垃圾,等于扔钱,有自己的房子过日子比较好. &amp;&amp;停车快6个小时才5块钱,香格里拉得30.太黑.还是四季好.旁边那个东北学渣还坐的离我近了点,想抄.</t>
    </r>
    <phoneticPr fontId="1" type="noConversion"/>
  </si>
  <si>
    <t>不可畔</t>
    <phoneticPr fontId="1" type="noConversion"/>
  </si>
  <si>
    <t>开车危险</t>
    <phoneticPr fontId="1" type="noConversion"/>
  </si>
  <si>
    <t>wayne</t>
    <phoneticPr fontId="1" type="noConversion"/>
  </si>
  <si>
    <t>gz</t>
    <phoneticPr fontId="1" type="noConversion"/>
  </si>
  <si>
    <t>昨天下午去游泳,车停在四季,3:30开始听,9:30出来,才花了5快停车费,绝对的好deal.而香格里拉那个垃圾地方,停车宰人,只能停4小时,不给水,垃圾.最大程度剥削consumer surplus的地方绝对不是好地方.想起了在罗湖后面那个茶餐厅,吃的东西,质量差.叫的外卖更是垃圾,油不好.&amp;&amp;最近要保护好嗓子,说话过度对嗓子不好.&amp;&amp;多在家里吃,在外面少吃有油大的东西,吃好消化的.在这不能give benefit of the doubt.永远做最坏打算.深圳吃的很差,这点无法跟广州比.这地方根本不知道要吃什么,煲仔饭都没有.除了mall就是mall.我也不吃外卖,这个地方的缘分已尽.这地方的不信任感很强,人来自四面八方.都想捞一把走人.&amp;&amp;在广州呆了一天.现在困死了.昨晚没睡好.停车72, wayne开车不行.中先在银灯食府吃(172.5),服务差,东西不好吃.wayne点了一大堆炸的,我一口不吃.后来走到了超记吃的煲仔饭(40).之后地铁去了越秀公园和南越王博物馆(20),后来开车去了天河取眼镜,各加了25度,之后开车回来. 感觉: 1.开车太累,wayne技术不行,在深南上差点撞到电动车,反应慢,以后避免开车.2.人素质差,有高速上骑反道,到处自行车,电动车,各种停止,启动的车,浪费时间精力,避免开车出门,尽量在市内聚.1001就行.3.人多,闲人多,这些人就会周末四处走动,影响关内人的生活质量,这些人周一到五是来不了关内的.所以周末的课关外的多,工作日的课关内的多.4.珠三角人口密度太高,大部分是无效人口. 配了备用镜后,万事俱备.5.wayne现在留在深圳都是问题.每分都是精打细算.5.只在好群里出现,远离自己控制不了的群,人 6.潮汕人结婚以后都会保持距离,离这些人要远,十万八千里.7.开车危险,去广州坐火车去又快又好.在地打车就好 7.最近懒得折腾到广州,问问亮视点眼镜能不能在深圳换.可不想去广州瞎鸡巴折腾了.</t>
    <phoneticPr fontId="1" type="noConversion"/>
  </si>
  <si>
    <t xml:space="preserve">昨天噩梦连连, 主要是梦见和wayne吵架, over cheating. 昨天整体情绪状态不好, 原因: 装修噪音, 雾霾, 热, 车里不知所措. 进了麦当劳才好一点. 生活方面cut down不需要的expense, 去再配副轻的眼镜. Go for zeiss lense. 这些年困扰的事情: 噪音, 电梯抽烟, 外面抽烟, 雾霾, 这些可以去海南解决, 钱的问题都不是问题. 今年双十一没啥消费, 这是对的, 没必要冲动消费. 保留hsbc premier与否是个问题. 去加拿大, 养个狗. 去广州. 来回火车200, 打车100, 眼镜4500 (跟陈打折,最后退了), 配了一幅有蔡斯的. 以后去广州都坐火车, 更舒服. 住一晚更好. 否则太赶时间. 没必要把时间都花在路上. 晚上吃了超记煲仔饭. 远离人群, 避开人群多的时候是重要的. 实必争, 不吃亏. 但是避免. 注意锁车门, 小的细节最重要. 锁了车门, 敌一动, 我就占据了优势, 继续就是弥天大谎, 没人知道怎么回事, 巧舌如簧. chen对我以后的客户资源感兴趣, 这是他的兴奋点. </t>
    <phoneticPr fontId="1" type="noConversion"/>
  </si>
  <si>
    <r>
      <t xml:space="preserve">不要着急做空, 让子弹飞一会, 周线/月线向下做空不迟. 苹果做多太早, 几个做多的都有损失, 因为是在指数大涨的时候买入. 当short squeeze的时候, 最好的做法是什么都不做, 等着风头过去, add个position, 很舒服, 指数暴涨一般都没好事. 昨天晚上隔壁闹到3点多, 下次下楼睡就好, 没必要计较. 退了视听群, 商语上永久黑名单. 台湾那地方, 飞机出问题, bus出问题, 台铁出问题, 整个已完蛋了, 年轻人没钱. 这次收获的市场经验是: 小仓位, 指数大涨不加仓, 每天交易一个标的, 不要correlated actions(同一时间买/卖). </t>
    </r>
    <r>
      <rPr>
        <b/>
        <sz val="11"/>
        <color theme="1"/>
        <rFont val="宋体"/>
        <family val="3"/>
        <charset val="134"/>
        <scheme val="minor"/>
      </rPr>
      <t>慢变delta</t>
    </r>
    <r>
      <rPr>
        <sz val="11"/>
        <color theme="1"/>
        <rFont val="宋体"/>
        <family val="2"/>
        <charset val="134"/>
        <scheme val="minor"/>
      </rPr>
      <t xml:space="preserve">, 不着急. 晚上邻居噪音, 早晨是家里的噪音和影响. 今天要去香港xubro做事情. </t>
    </r>
    <r>
      <rPr>
        <b/>
        <sz val="11"/>
        <color theme="1"/>
        <rFont val="宋体"/>
        <family val="3"/>
        <charset val="134"/>
        <scheme val="minor"/>
      </rPr>
      <t>噪音污染</t>
    </r>
    <r>
      <rPr>
        <sz val="11"/>
        <color theme="1"/>
        <rFont val="宋体"/>
        <family val="2"/>
        <charset val="134"/>
        <scheme val="minor"/>
      </rPr>
      <t xml:space="preserve">太严重, unwanted noise (早晚, 电梯, 家里, from people, radio, elevator, 周围.) 过滤噪音, 用钢琴曲, not invasive, not emotional, peaceful. 所有感官随时随地被invade, 在室外, 烟味, 电梯噪音, 去试听课, 那么大的辐射源, 吃饭, 各种生活行为都致癌. 各种以前做的事渐渐被cut, 例如西冲山, 深大校园. 增加每天的舒适环境和范围.现在最舒适的是四季,原因是没有噪音打扰, </t>
    </r>
    <r>
      <rPr>
        <b/>
        <sz val="11"/>
        <color theme="1"/>
        <rFont val="宋体"/>
        <family val="3"/>
        <charset val="134"/>
        <scheme val="minor"/>
      </rPr>
      <t>模拟四季舒适环境</t>
    </r>
    <r>
      <rPr>
        <sz val="11"/>
        <color theme="1"/>
        <rFont val="宋体"/>
        <family val="2"/>
        <charset val="134"/>
        <scheme val="minor"/>
      </rPr>
      <t>, 背景钢琴音乐, 可以安静想点问题, 在海口也有类似地方(黄楼, 整个西海岸片区, 秀英港休息区, 海大), 海香大堂,开车10分钟即到, 可以休息. 远离蛮区: 四川, 重庆, 湖南, 江西, 贵州, 平均教育水平低. 海南比深圳舒服的多. 可以自由进出海大, 还没被剥夺. 西海岸随便车停都很放松, 深圳这种停车放松的地方基本没有, 有也要收费, 到处都是摄像头, 没法停马路旁边, 自由度非常低. 这段时间先要搞定relationship. 然后可以去海南, 海南人少不容易搞定. 广东人多, 如果不控制会造成滥用, 所以社会各个方面都日趋紧张, 压力大, 资源紧张. 交易方面还是要低仓位, 慢慢体验yDev的操作方法, 低仓, 情绪剥离, 每天只operate一个stock一次,做日k, 不做日内. 明年3月要回温, 要解决的是冬天的去向问题. 广东适合办事, 不适合生活. (没有cost breakdown)</t>
    </r>
    <phoneticPr fontId="1" type="noConversion"/>
  </si>
  <si>
    <t>gz</t>
    <phoneticPr fontId="1" type="noConversion"/>
  </si>
  <si>
    <t>晚上回来, 电梯都是烟味. 下午跟陈去蛇口, 看了电影 Hurricane Heist,烂片. 海上世界Parking22. 晚上交通非常混乱. 迅速回归北美, 搞资. 深圳经济不行, 蛇口没人, 路上车多, 饭店没人, Sorabol倒闭. 去加拿大重新构建朋友圈, 这里的人也不太靠谱, chen也要回加拿大. 这的人我觉得lowB. 鼠标声音也很讨厌. 中午吃牛肉汤, 没吃饱, 晚上吃的大拌, 这里又涨价了. 大盘鸡就是ripoff, 其他还行. 一切以提高自己的utility为己任, 不要管别人如何, 也不要透露自己的行踪. Keep money inside the family, 小心不要流入家人之外. chen说alan不想回来, 这小子失踪了这么长时间, 自知理亏.晚上游泳, 人多, 看来需要释放压力, 人的压力都不小. 美国的制裁下, 这些人都没好日子过, 只能通过时间来换空间. 这的人还觉得腾讯是啥好货, 真是250, 还天天在bat的框架下生活的蠢才, 像王xx觉得腾讯是身份的象征, 简直是SB, 被虚假新闻蒙骗, 吃假东西, 被zf玩的手忙脚乱. 香港也是zf玩老百姓, 故意不提供房子. 这的人生活是可悲的. 要到制度透明的地方生活. 昨天和chen去买眼镜, 被人当傻子, 服务态度也不行, 去你妹的. 中国宰人的情况严重, 有钱人有一部分不是自己赚的, 都是被宰的傻帽. 谈到了sales的问题, 有钱人喜欢pay for time, convenience, 中国人只对价格敏感, 而不是时间和方便. 就像买法拉利的人不在乎价格,而是品味, 卖货要根据对方的g点来考虑营销策略. 加拿大是为professional付钱, 国内则是有知识的人想ripoff没知识的人, 而不是为知识定价. 这边比广州差远了, 美女都不来深圳, 这太贵生活压力大, trying to make it. 一般的人都在自己的城市居住. 总体来说, 对这地方没任何感情, 以后可能连签证都拿不到, 因为签证政策日趋严格. 把有生资源全部转出, 防止以后没法更新签证. chen的抱怨: 东西的价值和价格不相符, 例如车, 楼价, 教育的价格, 医疗的价格, 高端超市的价格 (这个cmilk也吐槽过), 上海美女那么多, 原因很简单, 不好的货色被淘汰回2线, 好姿色可留在一线, 男则是可买房的留在1线. 在租售同权的北美, house ownership没那么大deal, 人生不带来死不带去, 为啥非要own? 作为投资工具, 实际上也不靠谱. 提高生活质量, 在北美享受好的空气和生活才是重中之重. 这的人坏, manipulative, 拜金,无法信任, 所以不用花太多时间, 直接走人就好. 注意谋贵密.钱多钱少无所谓, 能生活就好, 赚钱不是目的, 赚钱的活动可以有成就感和解决无聊 (the human condition)</t>
    <phoneticPr fontId="1" type="noConversion"/>
  </si>
  <si>
    <t xml:space="preserve">这周汇率不好, 没换汇. 渣打有33, 汇丰50, 招商是88. 准备关掉渣打, 转的慢. 研究加拿大产权. 晚上sandwich降价到48,昨天小满茶餐厅(沙头角)和上周的萨拉伯尔倒闭, 感觉餐厅不赚钱. 餐厅是消费的最后一个壁垒. 房价高的恶果正在逐渐形成. </t>
    <phoneticPr fontId="1" type="noConversion"/>
  </si>
  <si>
    <t>chen</t>
    <phoneticPr fontId="1" type="noConversion"/>
  </si>
  <si>
    <t>hk</t>
    <phoneticPr fontId="1" type="noConversion"/>
  </si>
  <si>
    <t>sz</t>
    <phoneticPr fontId="1" type="noConversion"/>
  </si>
  <si>
    <t>macau</t>
    <phoneticPr fontId="1" type="noConversion"/>
  </si>
  <si>
    <t>shunde</t>
    <phoneticPr fontId="1" type="noConversion"/>
  </si>
  <si>
    <t>chen</t>
    <phoneticPr fontId="1" type="noConversion"/>
  </si>
  <si>
    <t>foshan</t>
    <phoneticPr fontId="1" type="noConversion"/>
  </si>
  <si>
    <t>hk</t>
    <phoneticPr fontId="1" type="noConversion"/>
  </si>
  <si>
    <t>self</t>
    <phoneticPr fontId="1" type="noConversion"/>
  </si>
  <si>
    <t>larry</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</si>
  <si>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带他去罗湖换也可以.Trading今天开始试了openDeviation.(12.22评论,不要一天吃两次)</t>
    <phoneticPr fontId="1" type="noConversion"/>
  </si>
  <si>
    <t>xiamen</t>
    <phoneticPr fontId="1" type="noConversion"/>
  </si>
  <si>
    <t>zhangzhou</t>
    <phoneticPr fontId="1" type="noConversion"/>
  </si>
  <si>
    <t>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(12.22开车太累,没意义,坐高铁,本地打车)</t>
    <phoneticPr fontId="1" type="noConversion"/>
  </si>
  <si>
    <r>
      <t>深圳空气质量终于为优等. 这次在厦门收获有几个. 一个是</t>
    </r>
    <r>
      <rPr>
        <b/>
        <sz val="11"/>
        <color theme="1"/>
        <rFont val="宋体"/>
        <family val="3"/>
        <charset val="134"/>
        <scheme val="minor"/>
      </rPr>
      <t>天天吃苹果</t>
    </r>
    <r>
      <rPr>
        <sz val="11"/>
        <color theme="1"/>
        <rFont val="宋体"/>
        <family val="2"/>
        <charset val="134"/>
        <scheme val="minor"/>
      </rPr>
      <t xml:space="preserve">, 一是用行动带动情绪, </t>
    </r>
    <r>
      <rPr>
        <b/>
        <sz val="11"/>
        <color theme="1"/>
        <rFont val="宋体"/>
        <family val="3"/>
        <charset val="134"/>
        <scheme val="minor"/>
      </rPr>
      <t>游泳15分钟</t>
    </r>
    <r>
      <rPr>
        <sz val="11"/>
        <color theme="1"/>
        <rFont val="宋体"/>
        <family val="2"/>
        <charset val="134"/>
        <scheme val="minor"/>
      </rPr>
      <t>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r>
    <phoneticPr fontId="1" type="noConversion"/>
  </si>
  <si>
    <t>早晨larry叫出去玩.先开车去顺德香云轩吃早茶,200. 然后开车去中山大学(不让进)暨南大学,华南师范大学, 华南理工大学. 回到深圳吃的海岸城的1001 (160,larry)(12.22不要吃两餐),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t>
    <phoneticPr fontId="1" type="noConversion"/>
  </si>
  <si>
    <t xml:space="preserve">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吃饭15000.(12.22 ???) 下午开车停四季, 去恒生认识罗怡(12.22后来把罗怡删了), 账户需要识别黑名单, 没开成, 去渣打存钱看到开户经理, 过来解释了停车票系统更新的问题, 说给的很少,还是停四季吧, 还是不想给.又说了atm识别失败的问题,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t>
    <phoneticPr fontId="1" type="noConversion"/>
  </si>
  <si>
    <t>sz</t>
    <phoneticPr fontId="1" type="noConversion"/>
  </si>
  <si>
    <t>早晨walmart100. 下午去了优米日语华强北. Sam接待. 7月9号才装修,味道大. 7000上25课时, 每次课两小时, 一共12课, 6个礼拜.  接触不到人上课没有意义. 中午自己做鸡肉西兰花. 桥本问了很多私人问题, 包括父母做什么, 在那, 家里几口人, 自己是做什么的, 喜欢做什么, 很多细节我不喜欢透露.用语言做probing缓解尴尬很不错.</t>
    <phoneticPr fontId="1" type="noConversion"/>
  </si>
  <si>
    <t xml:space="preserve">今天要做的: 去荷马先生和超级物种. 去南山优米看学校, 看看有没有胶合板味道. 去欧赞. 手机里删除快手就剩bili.被大鹏绷钱以后,需要积极寻找走资之法. 晚6:40. 中午吃的华强北面点王(55), 晚上吃的大有利番茄饭(20), 不要点海鲜和肉, 素的易消化.游完泳在四季坐一下很舒服,听着钢琴, 想想事情, 比较像在海口车停在黄楼那想事情一样. 美好的记忆. 不吃饭还是不行的, 还是要保持基本营养的供给. 翻了翻AP的朋友圈, 这个学校性别极其不平衡, 多学这里的课有百利而无一害. 不考试, 只学. 自动化迭代还在继续, 都是必须的过程. 远离网络. 远离虚拟的事物, 什么事情实实在在才是好的. 虚拟状态下不出钱, 不出力.  明天多走走路. 辰时吸取天地精华. </t>
    <phoneticPr fontId="1" type="noConversion"/>
  </si>
  <si>
    <t>中午吃鸡,下午加油, 油价7.9.去见chen,停在南海意库,陈回多伦多.5点香格里拉游泳, 6点中心城面点王(35)(中心城subway倒闭), 7点N3 (3300), 报名日语N3.yuki很热情, 坐右边, 左边一个学霸. Ari还是继续套路, 一直probe职业和工作的事.跟在网上见的那些差不多.问:你今天好像很闲啊? (inviting you to talk about ur work).Ari已经问了3次关于work的问题, 才认识了1个月,golddigger alert.N3群加入, 热情的有3个Anri(左面),yuki(又变),lena(龅牙), 其他的5个没出来, 这几个完全不了解背景. Place a lot of emphasis on first impression/first interactions.Ari的first impression没有任何chemistry,之后感觉感觉本地人, golddigger.Anti social的人一直anti social, 不会短期变化. 群里面的活跃程度一般可以equate一个人对外的extrovert程度, sundan, ari(外国接受教育). 现在这个模式, 人的年龄是个问题, 年龄过大. 所以你要actively go back to school, 还是要小, 比较干净. 移民家庭的比国际学生要好点. 这段时间把日语和韩语练好.</t>
    <phoneticPr fontId="1" type="noConversion"/>
  </si>
  <si>
    <t>1.Tencent vs. apple mishedge. Index is more advantageous and suitable for big positions. 2. make global ETF report and position report. 3. 以前眼镜太重了, 只能做备用,戴着老掉,不舒服.&amp;&amp;新配这副度数太高了.4.昨天从9点多睡到今天7点多. 重申昨天的种种: 1.深圳开车不安全,不守规则的人太多. 周末休息,在群里不出现. Mindspace24 环境差,人素质低,没必要去,价格太高.在coffee shop即可.开车在城市里开,远离高速,城市间出行做火车.&amp;&amp;应该用index做spread,而不是stock.Idio risk太高.这周要做position report和etf report. &amp;&amp;这半年开销比较大, 有8万.注意控制开销. 2.chen和alan无价值,也不可持续,不需花时间.(10月份只chen见面一次,关系不稳定,alan则是从7月消失了大半年).有价值得时候多套取信息.这半年大开销(半年开销8w左右):课程:8000,眼镜:9000,酒店会员:12000,保险,18000,拔牙2500.其他:每个月5000,一共30000左右.以后避免去广州,广州停车疯狂的贵(越秀简直是抢),不值得跑去.冬至,中午吃正月水饺,那地方又涨价了,吃个水饺两个人100.烧鸡的量又少.比较扯淡.&amp;&amp;要为自己的下一步打算. &amp;&amp;远离电子产品,从没提供过positive utility.进入自然,看书,什么都比电子产品好. &amp;&amp;美股这个月全世界最bearish.&amp;&amp;从来没有电子产品从未有.花的时间和所得不对等,不划算.一天的绝大部分时间不用手机,不带手机,电梯,地铁碎片时间,把眼镜闭上冥想.戒除手机.活得越似古人越好.&amp;&amp;每天要run一个ETF report一个position report.每天观察自己的position的on/offside很重要.香港要比美国牛的多,所以又一个mishedge.</t>
    <phoneticPr fontId="1" type="noConversion"/>
  </si>
  <si>
    <t>1.保护嗓子,最近用嗓太多不好,讲话太多.用嗓不卫生,经常大喊大叫.录音频不要追求完美.一两遍就可以了.2.减少不必要的互动,包括群里/朋友圈,保持距离 3.focus on expansion into other areas,不要一棵树上吊死 4.不断增强实际实力.现在的打卡对于阅读,写作,整体实力都有提高,这种一定要做.进步非常快.&amp;&amp;each outing costs 300gas+100过路+100parking=500. Plus risk, not worth it,esp with larry/wayne.</t>
    <phoneticPr fontId="1" type="noConversion"/>
  </si>
  <si>
    <t>sz</t>
    <phoneticPr fontId="1" type="noConversion"/>
  </si>
  <si>
    <t>self</t>
    <phoneticPr fontId="1" type="noConversion"/>
  </si>
  <si>
    <t>self</t>
    <phoneticPr fontId="1" type="noConversion"/>
  </si>
  <si>
    <t>self</t>
    <phoneticPr fontId="1" type="noConversion"/>
  </si>
  <si>
    <t>防人勿存幸念</t>
  </si>
  <si>
    <r>
      <rPr>
        <b/>
        <sz val="11"/>
        <color theme="1"/>
        <rFont val="宋体"/>
        <family val="3"/>
        <charset val="134"/>
        <scheme val="minor"/>
      </rPr>
      <t>防人勿存幸念.</t>
    </r>
    <r>
      <rPr>
        <sz val="11"/>
        <color theme="1"/>
        <rFont val="宋体"/>
        <family val="3"/>
        <charset val="134"/>
        <scheme val="minor"/>
      </rPr>
      <t>昨天一个没预料掉,被冷空调吹到流鼻涕.肺就受了感染.</t>
    </r>
    <r>
      <rPr>
        <b/>
        <sz val="11"/>
        <color theme="1"/>
        <rFont val="宋体"/>
        <family val="3"/>
        <charset val="134"/>
        <scheme val="minor"/>
      </rPr>
      <t>这个一定要记仇</t>
    </r>
    <r>
      <rPr>
        <sz val="11"/>
        <color theme="1"/>
        <rFont val="宋体"/>
        <family val="3"/>
        <charset val="134"/>
        <scheme val="minor"/>
      </rPr>
      <t>.不要被某个环境相互洗脑.一开始还没感觉到是空调吹风造成,后来才感知到,那时候已经开始流鼻涕了和咳嗽了.干嘛要到一个初始的机构一周那么多次.环境很垃圾.学员素质:普遍素质较差.烂校较多.所以要diversify into other channels.像以前接触的投行那批人都没了.深圳这边基础教育质量太差,外边的机构更差,烂的情况偏多.人的素质十分低,要尽快离开这个地方. 这段时间学点语言目的是认识点人,也没啥好的. 1.去AP至少要穿两件(heattech+shirt)+一件外套 2.不考试,没意义.对人要多加警惕,表面和蔼可亲.不要太露锋芒.&amp;&amp;施小信而大诈逞.不断正常使用一个账户,偶尔走姿,比完全不用账户要好的多. 事不可绝, 言不能尽, 至亲亦戒. 佯惧实忍.晚上吃的ovamos(45),味道远没有以前好.深圳什么东西都是稍纵即逝,没有持续的能力.吃完了在九方附近想在starbuck坐坐,还被店员告知必须要消费,这么low的starbuck.没地方呆又去了罗湖书城,之后上课,上课也完全没utility.远没有日语有意思.晚上跟老王说暂停t2,调到年后上,那样起码不用高峰期瞎折腾. &amp; 上了两个礼拜.开课以后两个礼拜跟上.</t>
    </r>
    <phoneticPr fontId="1" type="noConversion"/>
  </si>
  <si>
    <t>敌方突然变化-要细究原因.</t>
    <phoneticPr fontId="1" type="noConversion"/>
  </si>
  <si>
    <t>Hbank. Mark up is low, so transferred.RMB stabilized a bit at these levels.</t>
    <phoneticPr fontId="1" type="noConversion"/>
  </si>
  <si>
    <t>治下</t>
    <phoneticPr fontId="1" type="noConversion"/>
  </si>
  <si>
    <t>愚蠢的人减少接触.尤其是脑中有很明显的bias的.永远只和最高层的人交流,跟下面的人要保持距离,神秘,不透露任何信息,绷,不苟言笑,就事论事.高层一般态度更好,底下的人一般只会拍马屁,办事直接找到顶上,让下面的人不知道你跟顶上是啥关系,上关系搞好自然下面就搞定了,下面喜欢狐假虎威.凡事保持绝密.&amp;&amp;有些人飘忽不定,这些人要远离.没必要浪费时间.自己utility第一,没有utility的人就不讲话就可以了,远离各种套路,钓鱼,哭穷.对于套路不做任何反应,以不变应万变.&amp;&amp;许氏不给转人民币,他们手里有很多人民币现金,不便于存,所以卖人民币价格很便宜.(市场0.878,他价格0.885)如果他只能给现金的话,就换不了多少,存钱取钱的成本也太高了,所以没有白吃的午餐. &amp;&amp; Trading problem: not wait until strength/weakness shown.欲得先弃.虚与实取.明修栈道暗度陈仓,做事永远找名义去掩盖.自己要留有后路,要想清楚所有可能发生的情况和处理对策(无论发生什么都有处理方法,而不是祈祷不会发生).不能拒绝的事先答应,拖之缓之,消其势也.&amp;&amp;韩语T2用了欲得先弃的方法,放弃上课,得到了xx的一个关注.&amp;&amp;防人勿存幸念,不恃其遂我愿,恃我之不可欺.&amp;&amp;对下:交接靡密,机心信隐.&amp;&amp;刚认识要慢慢熟识,千万不要快.&amp;&amp;晚上游泳回来,关外的人,车总是占着关内的资源.避开这些人是提高生活质量关键.晚上9点以后市里才好点.集中这个时候活动.补锅法:先抑后扬.厚黑学的精髓:名义要正,里子要黑.对下级要绷,要严肃,要满腹经纶,不让他人放肆.&amp;&amp;这一段错的地方在于跟T1的人走得太近,内里毫无权术.要深不可测,这其一.情不可密,保持距离.不容忍放肆,惩罚不好的行为.</t>
    <phoneticPr fontId="1" type="noConversion"/>
  </si>
  <si>
    <t>HKD</t>
    <phoneticPr fontId="1" type="noConversion"/>
  </si>
  <si>
    <t>招行</t>
    <phoneticPr fontId="1" type="noConversion"/>
  </si>
  <si>
    <t>IB</t>
    <phoneticPr fontId="1" type="noConversion"/>
  </si>
  <si>
    <t>HKD</t>
    <phoneticPr fontId="1" type="noConversion"/>
  </si>
  <si>
    <t>RMB</t>
    <phoneticPr fontId="1" type="noConversion"/>
  </si>
  <si>
    <t>HSBC China</t>
    <phoneticPr fontId="1" type="noConversion"/>
  </si>
  <si>
    <t>HSBC HK</t>
    <phoneticPr fontId="1" type="noConversion"/>
  </si>
  <si>
    <t>Gonghang</t>
    <phoneticPr fontId="1" type="noConversion"/>
  </si>
  <si>
    <t>Citi HK</t>
    <phoneticPr fontId="1" type="noConversion"/>
  </si>
  <si>
    <t>Net RMB</t>
    <phoneticPr fontId="1" type="noConversion"/>
  </si>
  <si>
    <t>Asset check(12/30)</t>
    <phoneticPr fontId="1" type="noConversion"/>
  </si>
  <si>
    <t>微众</t>
    <phoneticPr fontId="1" type="noConversion"/>
  </si>
  <si>
    <t>on</t>
    <phoneticPr fontId="1" type="noConversion"/>
  </si>
  <si>
    <t>off</t>
    <phoneticPr fontId="1" type="noConversion"/>
  </si>
  <si>
    <t>offshore</t>
    <phoneticPr fontId="1" type="noConversion"/>
  </si>
  <si>
    <t>onshore</t>
    <phoneticPr fontId="1" type="noConversion"/>
  </si>
  <si>
    <t>China</t>
    <phoneticPr fontId="1" type="noConversion"/>
  </si>
  <si>
    <t>HK</t>
    <phoneticPr fontId="1" type="noConversion"/>
  </si>
  <si>
    <t>china</t>
    <phoneticPr fontId="1" type="noConversion"/>
  </si>
  <si>
    <t>Over exposed to greater china</t>
    <phoneticPr fontId="1" type="noConversion"/>
  </si>
  <si>
    <t>Currency</t>
    <phoneticPr fontId="1" type="noConversion"/>
  </si>
  <si>
    <t>CNY</t>
    <phoneticPr fontId="1" type="noConversion"/>
  </si>
  <si>
    <t>HKD</t>
    <phoneticPr fontId="1" type="noConversion"/>
  </si>
  <si>
    <t>USD</t>
    <phoneticPr fontId="1" type="noConversion"/>
  </si>
  <si>
    <t>more to US</t>
    <phoneticPr fontId="1" type="noConversion"/>
  </si>
  <si>
    <t>延续昨天:形象建设.亲近人会放肆.要绷+权术,别跟人熟的太快,保持一定距离.周泽未渥,交情不够,还不到推心置腹的程度.一旦推心置腹,反效果.事宜缓不宜急.如果太快很容易造成夹生.情感要慢慢培养.跟下属太熟,非犯则篡.对下保持距离,永远比对方慢热,保持距离,敬人于千里之外,深不可测,不私交.只跟领导人物保持好关系,下面的关系自然解决.&amp;&amp; 早晨去了广州,书店都城关了,去的太古汇都城,竟然用的泡沫所料餐具,广州4度,回来人爆满,东站,深圳站,人满为患.今天全年最后一个工作日.广州书店看了韩非子相关,当当上有打折,买一套韩非.看了喻中读韩非,讲了韩非工于谋国,拙于谋身.最后还是死于秦狱.主要是保韩被李斯利用了.&amp;&amp;看手机完全没有utility,微信提供不了足够的信息量.&amp;&amp;人多只能买到二等座,挤,在车上睡了一会.走路到处有挡路的.大城市都是男少女多,因为男有责任买房,基本看不到中年男的在深圳.大多数男的都是来挣快钱然后回老家.他们也不可能去学习,一般人没钱也没时间也没精力.&amp;&amp;重点还是拓展兴趣,充实,有持续性的兴趣点.之前是看直播,后来觉得没意思,碎片时间多,但是用手机实在不爽. 学各种技能,例如做饭,烘焙,学语言,高尔夫,乐器,音乐,读书.火车:200,水10, 中午饭:30. Wayne没跟过来,因为坐火车要花钱.在这些人逐渐削减开支,生意越来越差的背景下,不要支持深圳的餐饮行业.只鼓励做的好的,不要去做的差的. &amp;&amp;昨天去广州这趟就是送眼镜, 毫无意义,吃的很差,冷,头疼,火车挤,还堵的厉害,这种错误不要犯.</t>
    <phoneticPr fontId="1" type="noConversion"/>
  </si>
  <si>
    <t>无</t>
    <phoneticPr fontId="1" type="noConversion"/>
  </si>
  <si>
    <t xml:space="preserve">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6.upscale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t>
    <phoneticPr fontId="1" type="noConversion"/>
  </si>
  <si>
    <t xml:space="preserve">明天开始放假. 这段时间的事要有个谋略.中午在上城吃的大家了牛腩饭,晚上吃两片面包(1230胆固醇有点高,鸡蛋吃的太多).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t>
    <phoneticPr fontId="1" type="noConversion"/>
  </si>
  <si>
    <t>wayne</t>
    <phoneticPr fontId="1" type="noConversion"/>
  </si>
  <si>
    <t>中午面点王45, 很咸. Basho太烂, 服务烂. 下午本来想去hkhuibro, 国庆时间太挤,回到家一check, 许氏的汇率是883/889, 中行的牌价是873/879, 港币在香港非常bid,大陆客买港币的缘故. 等国庆后converge再走. 从cmb转到hsbc了2个, 建了联系, 用招行走姿, 因为已经开了两年了, 有正常资金来往. 不容易引起关注. 去hk之前, 先check牌价. 在香港分几个许氏做. 看看提供的账户是否是一个. 一旦开始了就no rtn. 工行的开始时间更长, 更安全. 渣打没有加入实时到帐系统.(1230:渣打已经关了,避免互转,只做单转)</t>
    <phoneticPr fontId="1" type="noConversion"/>
  </si>
  <si>
    <t xml:space="preserve">早晨去香格里拉, 1888会员一个月. 下午去mindspace24, 1200一个月(1230: 这个一共就去了几次,离家太远,不方便,人素质低,大声讲话,这1200是浪费), 中午三明治45, 晚上chen请baia250, 最近消费大头是拔牙. 运动费是2000一个月. 眼镜是4000, 一次性. 其他不必要的开销避免. 以后早晨运动, 白天看盘, 下午去mindspace. 跟所有人搞好关系, 不要偏向. 混的好,事上就是媚, 对于大家都搞好关系. 明天在蛇口晃, 周三去广州取眼镜. 要有personal space较好. </t>
    <phoneticPr fontId="1" type="noConversion"/>
  </si>
  <si>
    <r>
      <t>上来就问工作的是gold digger.职业要保持机密.经常借钱的,17年中有过几次.借钱吃饭,要红包.要寻找相似点.套路你吃意大利菜, 先问什么餐厅好,然后撒谎说被放鸽子,然后当晚以很高的频率prioritize你,完全超出一般的回复频度(处于敌方最高priority),被放鸽子后找饭友/套路吃饭,问你吃什么,并没回应套路,周日白天的时候一直在build rapport,谈论意大利菜,small talk.周一交流少,表现的比较冷淡(周日的负面反馈,23456没联系).看清对方突然热情的动机是什么,</t>
    </r>
    <r>
      <rPr>
        <b/>
        <sz val="11"/>
        <color theme="1"/>
        <rFont val="宋体"/>
        <family val="3"/>
        <charset val="134"/>
        <scheme val="minor"/>
      </rPr>
      <t>是否直呼姓名/尊称</t>
    </r>
    <r>
      <rPr>
        <sz val="11"/>
        <color theme="1"/>
        <rFont val="宋体"/>
        <family val="3"/>
        <charset val="134"/>
        <scheme val="minor"/>
      </rPr>
      <t>,</t>
    </r>
    <r>
      <rPr>
        <b/>
        <sz val="11"/>
        <color theme="1"/>
        <rFont val="宋体"/>
        <family val="3"/>
        <charset val="134"/>
        <scheme val="minor"/>
      </rPr>
      <t>是否互敬,长期一致,真诚度,忽冷忽热</t>
    </r>
    <r>
      <rPr>
        <sz val="11"/>
        <color theme="1"/>
        <rFont val="宋体"/>
        <family val="3"/>
        <charset val="134"/>
        <scheme val="minor"/>
      </rPr>
      <t>.凡事问为为什么,看清动机.</t>
    </r>
    <r>
      <rPr>
        <b/>
        <sz val="11"/>
        <color theme="1"/>
        <rFont val="宋体"/>
        <family val="3"/>
        <charset val="134"/>
        <scheme val="minor"/>
      </rPr>
      <t>看对方隐瞒了什么</t>
    </r>
    <r>
      <rPr>
        <sz val="11"/>
        <color theme="1"/>
        <rFont val="宋体"/>
        <family val="3"/>
        <charset val="134"/>
        <scheme val="minor"/>
      </rPr>
      <t>:包括隐瞒背景,学校,情感状况,伺机套路你请客,冷热交替,一般回复非常慢,有求于你的时候出现,这个跟chen的做法一样(10月消失).对于这种人,第一是</t>
    </r>
    <r>
      <rPr>
        <b/>
        <sz val="11"/>
        <color theme="1"/>
        <rFont val="宋体"/>
        <family val="3"/>
        <charset val="134"/>
        <scheme val="minor"/>
      </rPr>
      <t>不主动联系</t>
    </r>
    <r>
      <rPr>
        <sz val="11"/>
        <color theme="1"/>
        <rFont val="宋体"/>
        <family val="3"/>
        <charset val="134"/>
        <scheme val="minor"/>
      </rPr>
      <t>,第二是</t>
    </r>
    <r>
      <rPr>
        <b/>
        <sz val="11"/>
        <color theme="1"/>
        <rFont val="宋体"/>
        <family val="3"/>
        <charset val="134"/>
        <scheme val="minor"/>
      </rPr>
      <t>对方要多invest</t>
    </r>
    <r>
      <rPr>
        <sz val="11"/>
        <color theme="1"/>
        <rFont val="宋体"/>
        <family val="3"/>
        <charset val="134"/>
        <scheme val="minor"/>
      </rPr>
      <t>,钱,时间,精力,</t>
    </r>
    <r>
      <rPr>
        <b/>
        <sz val="11"/>
        <color theme="1"/>
        <rFont val="宋体"/>
        <family val="3"/>
        <charset val="134"/>
        <scheme val="minor"/>
      </rPr>
      <t>指定对方到达指定地点</t>
    </r>
    <r>
      <rPr>
        <sz val="11"/>
        <color theme="1"/>
        <rFont val="宋体"/>
        <family val="3"/>
        <charset val="134"/>
        <scheme val="minor"/>
      </rPr>
      <t>,第三是永远</t>
    </r>
    <r>
      <rPr>
        <b/>
        <sz val="11"/>
        <color theme="1"/>
        <rFont val="宋体"/>
        <family val="3"/>
        <charset val="134"/>
        <scheme val="minor"/>
      </rPr>
      <t>比别人invest少</t>
    </r>
    <r>
      <rPr>
        <sz val="11"/>
        <color theme="1"/>
        <rFont val="宋体"/>
        <family val="3"/>
        <charset val="134"/>
        <scheme val="minor"/>
      </rPr>
      <t>,</t>
    </r>
    <r>
      <rPr>
        <b/>
        <sz val="11"/>
        <color theme="1"/>
        <rFont val="宋体"/>
        <family val="3"/>
        <charset val="134"/>
        <scheme val="minor"/>
      </rPr>
      <t>说的少</t>
    </r>
    <r>
      <rPr>
        <sz val="11"/>
        <color theme="1"/>
        <rFont val="宋体"/>
        <family val="3"/>
        <charset val="134"/>
        <scheme val="minor"/>
      </rPr>
      <t>,</t>
    </r>
    <r>
      <rPr>
        <b/>
        <sz val="11"/>
        <color theme="1"/>
        <rFont val="宋体"/>
        <family val="3"/>
        <charset val="134"/>
        <scheme val="minor"/>
      </rPr>
      <t>做的少</t>
    </r>
    <r>
      <rPr>
        <sz val="11"/>
        <color theme="1"/>
        <rFont val="宋体"/>
        <family val="3"/>
        <charset val="134"/>
        <scheme val="minor"/>
      </rPr>
      <t>,</t>
    </r>
    <r>
      <rPr>
        <b/>
        <sz val="11"/>
        <color theme="1"/>
        <rFont val="宋体"/>
        <family val="3"/>
        <charset val="134"/>
        <scheme val="minor"/>
      </rPr>
      <t>不committ</t>
    </r>
    <r>
      <rPr>
        <sz val="11"/>
        <color theme="1"/>
        <rFont val="宋体"/>
        <family val="3"/>
        <charset val="134"/>
        <scheme val="minor"/>
      </rPr>
      <t>.Wayne想让你去海南,我不committ,讲了一大堆,非常少见,动机:找开车的,这边被拒绝,他是受不了的(12/30:他穷,路费高,必然放弃),</t>
    </r>
    <r>
      <rPr>
        <b/>
        <sz val="11"/>
        <color theme="1"/>
        <rFont val="宋体"/>
        <family val="3"/>
        <charset val="134"/>
        <scheme val="minor"/>
      </rPr>
      <t>拒绝对方,看是否欣然接受,不接受的都是有entitlement,无法受挫</t>
    </r>
    <r>
      <rPr>
        <sz val="11"/>
        <color theme="1"/>
        <rFont val="宋体"/>
        <family val="3"/>
        <charset val="134"/>
        <scheme val="minor"/>
      </rPr>
      <t>.第四:</t>
    </r>
    <r>
      <rPr>
        <b/>
        <sz val="11"/>
        <color theme="1"/>
        <rFont val="宋体"/>
        <family val="3"/>
        <charset val="134"/>
        <scheme val="minor"/>
      </rPr>
      <t>不predictable,不告知计划</t>
    </r>
    <r>
      <rPr>
        <sz val="11"/>
        <color theme="1"/>
        <rFont val="宋体"/>
        <family val="3"/>
        <charset val="134"/>
        <scheme val="minor"/>
      </rPr>
      <t>,</t>
    </r>
    <r>
      <rPr>
        <b/>
        <sz val="11"/>
        <color theme="1"/>
        <rFont val="宋体"/>
        <family val="3"/>
        <charset val="134"/>
        <scheme val="minor"/>
      </rPr>
      <t>行事机密</t>
    </r>
    <r>
      <rPr>
        <sz val="11"/>
        <color theme="1"/>
        <rFont val="宋体"/>
        <family val="3"/>
        <charset val="134"/>
        <scheme val="minor"/>
      </rPr>
      <t>,</t>
    </r>
    <r>
      <rPr>
        <b/>
        <sz val="11"/>
        <color theme="1"/>
        <rFont val="宋体"/>
        <family val="3"/>
        <charset val="134"/>
        <scheme val="minor"/>
      </rPr>
      <t>别人只能事后知</t>
    </r>
    <r>
      <rPr>
        <sz val="11"/>
        <color theme="1"/>
        <rFont val="宋体"/>
        <family val="3"/>
        <charset val="134"/>
        <scheme val="minor"/>
      </rPr>
      <t>.第五:</t>
    </r>
    <r>
      <rPr>
        <b/>
        <sz val="11"/>
        <color theme="1"/>
        <rFont val="宋体"/>
        <family val="3"/>
        <charset val="134"/>
        <scheme val="minor"/>
      </rPr>
      <t>己方利益最高,利益冲突时牺牲对方</t>
    </r>
    <r>
      <rPr>
        <sz val="11"/>
        <color theme="1"/>
        <rFont val="宋体"/>
        <family val="3"/>
        <charset val="134"/>
        <scheme val="minor"/>
      </rPr>
      <t>.第六:对方突然热络,</t>
    </r>
    <r>
      <rPr>
        <b/>
        <sz val="11"/>
        <color theme="1"/>
        <rFont val="宋体"/>
        <family val="3"/>
        <charset val="134"/>
        <scheme val="minor"/>
      </rPr>
      <t>寻找incentive, ask why.</t>
    </r>
    <r>
      <rPr>
        <sz val="11"/>
        <color theme="1"/>
        <rFont val="宋体"/>
        <family val="3"/>
        <charset val="134"/>
        <scheme val="minor"/>
      </rPr>
      <t>解决方法:</t>
    </r>
    <r>
      <rPr>
        <b/>
        <sz val="11"/>
        <color theme="1"/>
        <rFont val="宋体"/>
        <family val="3"/>
        <charset val="134"/>
        <scheme val="minor"/>
      </rPr>
      <t>永远比对方少一句,对方热,己不热,对方冷,己方更冷,就不会出现被牵着走的情况</t>
    </r>
    <r>
      <rPr>
        <sz val="11"/>
        <color theme="1"/>
        <rFont val="宋体"/>
        <family val="3"/>
        <charset val="134"/>
        <scheme val="minor"/>
      </rPr>
      <t>.</t>
    </r>
    <r>
      <rPr>
        <b/>
        <sz val="11"/>
        <color theme="1"/>
        <rFont val="宋体"/>
        <family val="3"/>
        <charset val="134"/>
        <scheme val="minor"/>
      </rPr>
      <t>弱点:</t>
    </r>
    <r>
      <rPr>
        <sz val="11"/>
        <color theme="1"/>
        <rFont val="宋体"/>
        <family val="3"/>
        <charset val="134"/>
        <scheme val="minor"/>
      </rPr>
      <t>1.下意识match对方节奏,对方热络自己会跟着热络,别人冷漠自己还在热络,比别人慢一拍,</t>
    </r>
    <r>
      <rPr>
        <b/>
        <sz val="11"/>
        <color theme="1"/>
        <rFont val="宋体"/>
        <family val="3"/>
        <charset val="134"/>
        <scheme val="minor"/>
      </rPr>
      <t xml:space="preserve">先分析对方为什么突然热络,远离忽冷忽热的人,永远冷于对方 </t>
    </r>
    <r>
      <rPr>
        <sz val="11"/>
        <color theme="1"/>
        <rFont val="宋体"/>
        <family val="3"/>
        <charset val="134"/>
        <scheme val="minor"/>
      </rPr>
      <t>2.跟女生交往时,比对方invest得多,陷入的快,最后被人利用.数据分析对方:</t>
    </r>
    <r>
      <rPr>
        <b/>
        <sz val="11"/>
        <color theme="1"/>
        <rFont val="宋体"/>
        <family val="3"/>
        <charset val="134"/>
        <scheme val="minor"/>
      </rPr>
      <t>姓名频度</t>
    </r>
    <r>
      <rPr>
        <sz val="11"/>
        <color theme="1"/>
        <rFont val="宋体"/>
        <family val="3"/>
        <charset val="134"/>
        <scheme val="minor"/>
      </rPr>
      <t>,</t>
    </r>
    <r>
      <rPr>
        <b/>
        <sz val="11"/>
        <color theme="1"/>
        <rFont val="宋体"/>
        <family val="3"/>
        <charset val="134"/>
        <scheme val="minor"/>
      </rPr>
      <t xml:space="preserve">联络频率一致性,第六感感性分析 </t>
    </r>
    <r>
      <rPr>
        <sz val="11"/>
        <color theme="1"/>
        <rFont val="宋体"/>
        <family val="3"/>
        <charset val="134"/>
        <scheme val="minor"/>
      </rPr>
      <t>3.遇事原因,提炼下意识,主观认知.精炼第六感.可看清事情.套路/临时约/冷热频繁.wayne:都是临时邀约(1小时前才会告知),对方从来不开车,对方指定见面地点,己方接送,己方负开销大头,拒绝对方会恼羞成怒.对这些临时邀约的方法:1.不主动 2.对方invest(时间,钱,精力)多于自己 3.不接送 4.说话少于对方 5.拒绝当天邀约,约到下个礼拜,99%都会取消,临时邀约的人不可能计划下个礼拜的时间,连第二天都计划不了,这些人自视甚高,拒绝他们,会受伤很久,有效果.吸取以前的教训.my,冷处理,利用她即可.jess sun:不来往即可,负utility.inke:money based:不给钱,自会消失(0 money exchange).alan:不主动,多拒绝,少见面.chen:指定他的地点.Wayne:取消临时约,改成次日约,增加invest.其他人:</t>
    </r>
    <r>
      <rPr>
        <b/>
        <sz val="11"/>
        <color theme="1"/>
        <rFont val="宋体"/>
        <family val="3"/>
        <charset val="134"/>
        <scheme val="minor"/>
      </rPr>
      <t>神秘</t>
    </r>
    <r>
      <rPr>
        <sz val="11"/>
        <color theme="1"/>
        <rFont val="宋体"/>
        <family val="3"/>
        <charset val="134"/>
        <scheme val="minor"/>
      </rPr>
      <t>,信息,计划均属于绝密,</t>
    </r>
    <r>
      <rPr>
        <b/>
        <sz val="11"/>
        <color theme="1"/>
        <rFont val="宋体"/>
        <family val="3"/>
        <charset val="134"/>
        <scheme val="minor"/>
      </rPr>
      <t>不投入钱,精力,时间,always ask why(见微知著)</t>
    </r>
    <r>
      <rPr>
        <sz val="11"/>
        <color theme="1"/>
        <rFont val="宋体"/>
        <family val="3"/>
        <charset val="134"/>
        <scheme val="minor"/>
      </rPr>
      <t xml:space="preserve"> 查-&gt;谋-&gt;动,考察行为而非语言.学韩语的追星的比较多,学日语的呆萌的人比较多.</t>
    </r>
    <phoneticPr fontId="1" type="noConversion"/>
  </si>
  <si>
    <t>把韩语调到年后上.工作日这个课太折腾,一周折腾4趟,课上也没utility,一帮追星的脑残,调到周末,这样一周不浪费太多时间在路上, 到岗厦的commute太折腾.&amp;&amp;每天用hbank,做cover.工行可以不用.&amp;&amp;除走姿以外,不互转,不回转,只消费.&amp;&amp;之后上课的时候,6点开车到四季,坐一站地铁到会展.9:30游泳,洗澡,开车回家.3-5可以去书城,坐地铁回来.避开高峰期.自己的utility最高.任何影响到自己实际利益的东西都要消灭.&amp;&amp;那个李xx是个cheater,典型学渣.前面的smoker要远离,左前的golddigger,左面龅牙.&amp;&amp;美股走熊,杀估值.房价,都会受影响,准备适当时刻抄底北美楼市.要等到ydev是正的时候.供楼的人要杀一波才能.&amp;&amp;不断有人在下跌中做多,市场需要这些人的奉献.要鼓励这些人持续做贡献,只要这些韭菜活着,市场就一直存在.&amp;&amp;开车要速度慢,这样省油,不费神,人多反正也快不了.&amp;&amp;6点钟开车到四季,坐一站地铁去AP.&amp;&amp;考虑career expansion和meeting expansion.keep track of dev.沃尔玛买水(100).&amp;&amp;这个王老师是典型吃软不吃硬,喜欢马屁,所以知道怎么去达到自己想要的事情.</t>
    <phoneticPr fontId="1" type="noConversion"/>
  </si>
  <si>
    <t>zhengzhou</t>
    <phoneticPr fontId="1" type="noConversion"/>
  </si>
  <si>
    <t>早晨在九方看了药神, $100,没人看完全包场, 中午和larry吃星洲小聚, 200. 晚上自己做了鸡胸肉.给larry讲了讲保险的事.(1230,这个时候他买不起保险,推荐也是浪费时间)</t>
    <phoneticPr fontId="1" type="noConversion"/>
  </si>
  <si>
    <t>下午去岭南新天地, 跟wayne一家. 去祖庙, 吃了西餐和三个辣椒湖南粉. 祖庙不错. 我开的车. 车费500.(1230:他们从来不出车,还要接送,渐渐减少,哪有那么好的事?)</t>
    <phoneticPr fontId="1" type="noConversion"/>
  </si>
  <si>
    <t>gz</t>
    <phoneticPr fontId="1" type="noConversion"/>
  </si>
  <si>
    <t>sz</t>
    <phoneticPr fontId="1" type="noConversion"/>
  </si>
  <si>
    <t>sz</t>
    <phoneticPr fontId="1" type="noConversion"/>
  </si>
  <si>
    <t>hk</t>
    <phoneticPr fontId="1" type="noConversion"/>
  </si>
  <si>
    <t>self</t>
    <phoneticPr fontId="1" type="noConversion"/>
  </si>
  <si>
    <t xml:space="preserve">加紧境外输出. Food is clean. Air is clean. Can join language class at UBC, 车和房都便宜. 明年春天回V, 资金要先到位. 准备去CA事宜.还要忍受空气污染, 房子质量差, 吵闹, 吸烟人群, 餐厅里吸烟的,素质低的.香港住着干嘛? 开不了车. 夏天温,冬天加州.和larry去广州环市东路吃陶陶居. larry开车太垃圾, 判断不行, 没有远见,反应不灵,不看倒镜, 乱踩油门刹车,加油猛刹车急,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每次都要聊到深圳湾一号和深圳的发展速度(1230,这些人没任何变化,聊房子股票),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t>
    <phoneticPr fontId="1" type="noConversion"/>
  </si>
  <si>
    <t>昨天utility不高.需要注意: 1.通信软体时间要严格控制, 互动要控制在1vs1的范畴内,这样能保证最大程度上的机密性,不要随便给人互动的机会,也不在一些低素质群里互动 2.香格里拉这个lowB地方以后不要再去,前台素质低,服务差,不专业,总要加微信,前台,服务人员一堆东北人,低素质,低档矿泉水,湖南人多,会议多,大厅嘈杂,没有好的休息空间,跟菜市场差不多.先回到四季 3.多做事, 少说话. 4.有很多人脑子出了障碍,一些则是自我欺骗,一些则是entitlement, 5.不聊low的话题,远离在温饱线挣扎的人.Stay away from people trying to make it.让人感觉不舒服的都是这些人.6.很多事情越描越黑,即时闭嘴是最快的解决办法. &amp;&amp; 更新了四季季卡会员(5000).远离香格里拉.</t>
    <phoneticPr fontId="1" type="noConversion"/>
  </si>
  <si>
    <t>通过试探的方法很容易得到想得到的结论.故意把人激怒,可以看出来人的承受力,素质,忍耐. 指鹿为马就是一种好方法,强迫对方站队并且找到服从和不服从自己的.隐瞒真实想法,保持观察,不露任何情绪.先露情绪的人就输了.通过不断地试探,激怒,缓和,再激怒,寻找人的弱点.在早期就逼其暴露弱点是极为有效,节省时间的操作手法.有些人情绪紧张的时候,就会不断暴露自己的不安全感,seek approval,炫耀,希望得到认可和共鸣,overreaction,这些都是缺乏安全感的后果.表面上永远是待人友善客气,得罪过我的人绝不容忍.(12/30,香格里拉最后一天,前台看到我就小声嘟囔最后一天,前天很多个东北的,不懂服务,更衣室里lowB洗衣机,廉价水,昨天在去广州的车上也听到人谈论香格里拉,对这个lowB的地方有错misconception.毕竟是华人开的lowB酒店)</t>
    <phoneticPr fontId="1" type="noConversion"/>
  </si>
  <si>
    <t>从来都不幸运,天恩难恃,狡兔三窟, 都做最坏的准备. 反映到做事,就是给自己留后路. 1. 唯财可恃 2. 保证最差情况下的生存 3.逃生路线 4. 机动性 5.行动绝密, 私勿与人 6. 名为虚, 智者不计毁誉 7.人无恒友  8.智者弗显, 示人以愚, 大智知止,以愚饰智 9.言拙意隐, 智者讷言 10.人无誉堪存, 誉非正当灭. 不要追求名誉 11. 其色如一, 神鬼莫测(12/30 这个做的不好,要绷,不展现情绪,信息,弱点,喜好憎恶) 12. 不怒为尊. &amp;&amp; ikea 700 买椅子, 腰太各的荒. &amp;&amp; 下午去ikea买了椅子(700). &amp;&amp; 下周韩语2级开始(12/30:这个班没utility,工作日上课人太多,转到年后). 打卡浪费时间,认识不了人,没多大意义,没有upside,做不好还有downside(12/30打卡有帮助,增长了词汇量,语感有进步). 只参加一期后期不参加怕得罪老王. &amp;&amp; 这段时间全花汇丰卡. 目的是create activity. 日常消费全走这个卡,停用slj其他账户.  日语3级昨天介绍values.右边那个是吃货, 左边是要有趣人生.左前那个人要钱(远离), nana(龅牙), 前面料理很有意思, 性格很好, 假小子性格, 一感觉就是臭味相投. 左右两边都是. 对于大部分中国人,家庭都是第一位, 爱情是可有可无, 尤其在深圳. 诚实的会说钱最重要,没钱的一般这样.有钱的要健康和自由. 计划下一段时间的事. 3月份去向一个是海南一个是北美. 北美要等时机成熟, 地价房价股价刚开始要跌, 要等. 这轮危机过后要抄底. 没有足够市场经验的操作者将死无葬身之地.中午吃的牛腩, 晚上吃的西红柿鸡蛋(我做). 回北美的问题是家人看病不方面. 但是这地方的女人质量不给力.  &amp;&amp; 明天开始用好水, 水管里的水污染, 用好水来做饭, 喝的吃的要用好水. &amp;&amp;　到明年三月份计划:钱出去．　</t>
    <phoneticPr fontId="1" type="noConversion"/>
  </si>
  <si>
    <t>加油300. 跟larry去广州, 去越秀小巷子里吃的煲仔饭. 下午ari问sour cream,实为投石问路, 已经搞定一大半. 看到fb上她是academy of arts university, 这个学校录取率100%, 25才毕业, 不知道大学时代的事情. 这个比较可疑. 学习比较差. 交个朋友可以, 看下周一的开课情况. 中午酱油吃的多, 比较咸, 下午睡了一觉, 没啥胃口. 和larry的balance又回到了之前的状态.前几年他暴富时代的fad让他飘飘然,有明显缺点,对新事物接受能力差,对自己过度自信,食物链低端为生存挣扎(利异).不要走太近.</t>
    <phoneticPr fontId="1" type="noConversion"/>
  </si>
  <si>
    <r>
      <t xml:space="preserve">韩语1级很快结束, 非常好. 现在班内大部分人在关外, 因为周末有时间. </t>
    </r>
    <r>
      <rPr>
        <b/>
        <sz val="11"/>
        <color theme="1"/>
        <rFont val="宋体"/>
        <family val="3"/>
        <charset val="134"/>
        <scheme val="minor"/>
      </rPr>
      <t>周一到周五只可能就近的人来. 隔离关外</t>
    </r>
    <r>
      <rPr>
        <sz val="11"/>
        <color theme="1"/>
        <rFont val="宋体"/>
        <family val="2"/>
        <charset val="134"/>
        <scheme val="minor"/>
      </rPr>
      <t xml:space="preserve">. 一周两趟太折腾了,住的远的人不可能赶过来. 尽量选择周一到周五的课. &amp;&amp;不要把喜怒哀乐建立在interpersonal上, 这个不确定性高. 多情者多艰, 寡情者少难. 每天在wechat上spend不超过1小时, </t>
    </r>
    <r>
      <rPr>
        <b/>
        <sz val="11"/>
        <color theme="1"/>
        <rFont val="宋体"/>
        <family val="3"/>
        <charset val="134"/>
        <scheme val="minor"/>
      </rPr>
      <t>白天完全不用社交软件</t>
    </r>
    <r>
      <rPr>
        <sz val="11"/>
        <color theme="1"/>
        <rFont val="宋体"/>
        <family val="2"/>
        <charset val="134"/>
        <scheme val="minor"/>
      </rPr>
      <t>, 只在whasapp上问汇率情况, 记录. 这个影响了昨天的睡眠质量. 只有需要上的时候才上. AP王之所以要保持周日给这些人上T2, 因为这些人都在关外, 时间换了,要损失一大批学员. 注重老学生是因为知根知底, 新学生水平参差,费力气更多. Chen这边的dynamics符合预期,渐渐淡化,不要有金钱往来. 潮汕女基本结婚了以后就会和男保持距离, 这种不需要有任何互动, 和湖南女形成鲜明区别. 群里面互动可以降低到只对老师发的东西进行回复, 其他人的扯淡不需要理. &amp;&amp; 徐思婷那个愣头青分手了,情商低不奇怪. 注意一个是expansion活动, 另一个是提高utility 活动. 提高utility的重要部分就是减少negative utility. 远离电子产品(电视电脑手机), 多做真实活动(real activities), avoid virtual activities, avoid virtual stimulation, stick with tangible reality. 做真实的事情为主. 减少喜怒哀乐, 情绪来的时候深呼吸,身体故意会减低氧气供给, 造成无法思维, 增加氧气供给, 刻意训练对各种正面负面情绪的抵抗能力. 真正做到神色如一, 不要被语言,情绪, 别人的行为负面影响. 做到深不可测. 不要标榜名利.不怒为尊. 降低情绪波动和各种情绪的反应, 理解情绪的来源, 疏解情绪. &amp;&amp; 有些事/人达不到预计效果, 不必强求, 远离即可. 事贵密, 不密祸己. &amp;&amp; 接人待物注意权术, 尤其对于需要管制的人, 非犯则窜. 威成于礼, 恃以刑, 失之纵. 定规章制度, 执行, 赏罚分明. 周围的人都没有权术. 对于某些人要摆架子,距离要远,不多说一句. 有些人则要近. 这个完全不一样. 做事的两个要点一个是密,一个是速. &amp;&amp; HBank要不断铺垫, 因为之后会有大笔transfer. 以后在国内消费都只用这个. &amp;&amp; 示人以愚, 不要以聪明示人, 只在1对1的时候显露锋芒.  &amp;&amp; 看了大同书, 每个阶级都有苦 1.节俭 2. 知足 3.万事不求人即可 4.降低需求 5.追求健康</t>
    </r>
    <phoneticPr fontId="1" type="noConversion"/>
  </si>
  <si>
    <t>中午吃兰州拉面, 下午和陈看电影(一出好戏)80, 在1001吃烤肉串 (150),(1230:这个烤串很便宜,可以经常吃,注意烤糊的东西容易致病)</t>
    <phoneticPr fontId="1" type="noConversion"/>
  </si>
  <si>
    <t>早晨去华强北走路.中午深夜上城 40 晚上和chen在蛇口吃小龙坎 300 加油300. 第二天没拉肚子,还是比较新鲜. 肉质比较好.(1230,跟chen交流没什么大作用,就是酒肉朋友,不在一个城市很轻松就不联系了)</t>
    <phoneticPr fontId="1" type="noConversion"/>
  </si>
  <si>
    <t>self</t>
    <phoneticPr fontId="1" type="noConversion"/>
  </si>
  <si>
    <t>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保持空气流通)(1230回顾:四季是非常好的,这段时间提高了生活质量)</t>
    <phoneticPr fontId="1" type="noConversion"/>
  </si>
  <si>
    <t>早晨去接陈去澳门,码头茶餐厅74, 船票1200(头等, 310/personWay), chen赌博5000hkd,中午饭280(pad thai),晚饭吃的是大拌新疆菜在蛇口(1230:注意每天只吃一次外面). 很难停车. 300(chen),蛇口停车55(1230,广州越秀一个小时停车抢16). 一共300. 赌博上瘾太严重. System crash所以没能看到performance. 去澳门看看就够了, 明白那些游戏根本赢不了, gamblers ruin. 钱少的先出局. 电脑死机, 交易系统出问题.</t>
    <phoneticPr fontId="1" type="noConversion"/>
  </si>
  <si>
    <t xml:space="preserve">下午看电影(84), 停车(45), 吃饭(80), 香格里拉不划算, 处处宰人, 没有四季好. 中午家里考羊肉串, 早上在书城看韩语语法. 下午去mindspace24学习, chen说去看电影, 看了憨豆特工, 不跟低位不对等的人接触, 保持冷静. 晚上在baia,服务员蠢猪,chen吃了个汉堡,加了一个肉饼, 还点了饮料, 总价200多. 40%的负债率, 正在考虑卖房.多伦多房价一直在跌. 多伦多房地产要多注意, 有机会出手. </t>
    <phoneticPr fontId="1" type="noConversion"/>
  </si>
  <si>
    <t xml:space="preserve">报名了1210日T2,试听那个班. Expose yourself to a better group.现在这个班juice fully extracted, people suck, 没有good chemistry.这个班迟早解散掉.  Nobody talks in the group, 气氛差. 当你投石问路问有什么好吃的韩餐的时候, 就可以看出来谁想participate,这个一般不会变. 这样一上T2,就彻底把他们甩开了. 这里面的Ji A(来历不明, 上次挑战自己背课文,不错,+),Sundan(Married, ok smart,+),Shimyo(old, smarter, =), Ari(去了美国玩, 对学习并不重视, 迟早落后,=), SaJeong(愣头青, 土掉渣,-), Karim(智商低,丑,-), Jeongjong(迷蒙粉,丑,像个复读机,-), YeongYeong(学渣, 蠢, =), JoJun(蠢, 丑, =), JoKi(作风可疑, 反社会, -), .不忘初心, 别忘了你来干嘛的. 可跳级:程度获得了王校的认可, 也是对这段时间学习的认可. 这些人当中大部分都不会去T2.  Shimyo比较聪明, 跟她合作T1做project比较好, 而且日语也有基础. 1129开班. Extract the full juice of every class. 不露锋芒, 保持谦逊,偶尔装傻拉距离(1230,不要装傻,而要喜怒不形于色,做到不可预测,看不到喜怒哀乐),实则必取.把available set拓展到日语, 不同人群, 然后拓展到高级班, 过滤底层玩咖+学渣. 晚上: 下午和chen聚, 去了蛇口. 咖啡厅坐了坐, chen去厕所我立即付了咖啡钱, 而且付了麦当劳的圣代, 连续小的payments让人很owed, 而且这个不经意的gesture效用极大, 给人付钱要神不知鬼不觉, 谈钱则不雅, 背后付钱,不图回报, 反而效果更好, 天下皆知取之为取, 而不知与之为取. 南海意库的停车费很便宜, 5个小时才25. 以后可以作为据点, 都很近, 意库那边的咖啡厅也很适合chill. 晚上little papa indian food, 完全没人, 点了几个菜. 吃的比较腻. 不跟地位不对等(服务业人员), 来历不明(各种社会人群), 非良好渠道认识的人交流, 减少浪费时间, 遇到不对等的人,不冲突, 客气, 少言谈. 保持距离. 锁车门, 不开车窗,最多开小缝, 遇事不下车. 跳级的过程完全神不知鬼不觉, short track到T2班, 换料品尝, 对于现有班级完全不透露, 以防后患. </t>
    <phoneticPr fontId="1" type="noConversion"/>
  </si>
  <si>
    <t>他人开销</t>
    <phoneticPr fontId="1" type="noConversion"/>
  </si>
  <si>
    <t>北京开始会议,临时取消北大场馆,后来又在人大.北京脏乱差,热,雾霾,非常不宜居.</t>
    <phoneticPr fontId="1" type="noConversion"/>
  </si>
  <si>
    <t>jack</t>
    <phoneticPr fontId="1" type="noConversion"/>
  </si>
  <si>
    <t>保亭</t>
    <phoneticPr fontId="1" type="noConversion"/>
  </si>
  <si>
    <t>鹤川温泉酒店.4.8
早，鹤川温泉酒店 昨天泡了温泉，旋即头疼。不知道原因为何。温泉里有人抽烟。泡的时间不能太长。狗叫，鸡叫，发霉味。没有双床不舒适。屋子里窗户没法上锁，独栋别墅没有安全感，很容易发生盗窃。山里还是阴气较重。住着有种压迫感。下次不再来。昨天吃的羊肉是假的，服务不热情，民风败坏掉了。路上限速20 40，摆明要抢钱，留下买路财，让人不舒服。</t>
    <phoneticPr fontId="1" type="noConversion"/>
  </si>
  <si>
    <t>海口</t>
    <phoneticPr fontId="1" type="noConversion"/>
  </si>
  <si>
    <t>海滨广场. 感情升温窗口只有3个礼拜, 首份全职的窗口在25之前.</t>
    <phoneticPr fontId="1" type="noConversion"/>
  </si>
  <si>
    <t>跟人没有任何金钱往来,运动保持身体一流状态,不做任何investment,己方utility最高priority.</t>
    <phoneticPr fontId="1" type="noConversion"/>
  </si>
  <si>
    <t>dating website birthday scam.海口家里空间小,到海口3周.市场马上要开始暴跌.</t>
    <phoneticPr fontId="1" type="noConversion"/>
  </si>
  <si>
    <t>这时候开始自我欺骗,长期持有亏损的仓位.</t>
    <phoneticPr fontId="1" type="noConversion"/>
  </si>
  <si>
    <t>这个礼拜down 800k.市场有一定波动.最高持仓700w左右,市场回撤10%.睡眠受到影响.</t>
    <phoneticPr fontId="1" type="noConversion"/>
  </si>
  <si>
    <t>看了buffett video,不要用leverage.学习了ltcm的教训.</t>
    <phoneticPr fontId="1" type="noConversion"/>
  </si>
  <si>
    <t>海口持续大堵车,吹东北风,含盐量大,海香周围,吹的不舒服.</t>
    <phoneticPr fontId="1" type="noConversion"/>
  </si>
  <si>
    <t>期货到期,波动性非常高.</t>
    <phoneticPr fontId="1" type="noConversion"/>
  </si>
  <si>
    <t>国开行后身.</t>
    <phoneticPr fontId="1" type="noConversion"/>
  </si>
  <si>
    <t>蓝海路,黄房子旁.</t>
    <phoneticPr fontId="1" type="noConversion"/>
  </si>
  <si>
    <t>三亚</t>
    <phoneticPr fontId="1" type="noConversion"/>
  </si>
  <si>
    <t>三亚免税城.</t>
    <phoneticPr fontId="1" type="noConversion"/>
  </si>
  <si>
    <t>这时候开始研究易经.戴手表补金.</t>
    <phoneticPr fontId="1" type="noConversion"/>
  </si>
  <si>
    <t>在金茂片区,喜欢金子部首的地方.</t>
    <phoneticPr fontId="1" type="noConversion"/>
  </si>
  <si>
    <t>在海口湾休息区.</t>
    <phoneticPr fontId="1" type="noConversion"/>
  </si>
  <si>
    <t>在深圳海岸城大家乐.反省17年夏天失误,辰时运动,获得crowd energy.</t>
    <phoneticPr fontId="1" type="noConversion"/>
  </si>
  <si>
    <t>开始搞inventory trader - 无效策略.</t>
    <phoneticPr fontId="1" type="noConversion"/>
  </si>
  <si>
    <t>长沙南到深圳北.</t>
    <phoneticPr fontId="1" type="noConversion"/>
  </si>
  <si>
    <t>想到昆明南,后来发现下雨,所以退票</t>
    <phoneticPr fontId="1" type="noConversion"/>
  </si>
  <si>
    <t>从昆明返回, 票价不便宜, 一等座. 这时候还有点肚子疼. 昆明之行,在丽江吃的炒饭油太大把肚子吃坏了. 理解了吃水果的重要性,并且在去厦门,每天至少一个苹果. 苹果可以预防感冒, 效果非常好, 而且扛饿,减肥. 出去带把水果刀是很必要的. 在外面炒饭不要点,油大不好消化.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看到他们用的矿泉水就知道这个酒店有多cheap(1230,香格里拉也cheap,国人对这个brand有错误理解,造成错误溢价). 日航前台服务也不好, 送餐接电话的也不客气. 在条件允许的情况下, 尽可能多经历事情. 这样就可以了解世界, 了解自身.</t>
    <phoneticPr fontId="1" type="noConversion"/>
  </si>
  <si>
    <t>青岛远雄</t>
    <phoneticPr fontId="1" type="noConversion"/>
  </si>
  <si>
    <t>威海</t>
    <phoneticPr fontId="1" type="noConversion"/>
  </si>
  <si>
    <t>青岛</t>
    <phoneticPr fontId="1" type="noConversion"/>
  </si>
  <si>
    <t>威海,饺子,韩餐, 当天往返烟台,抵抗力下降.很累.</t>
    <phoneticPr fontId="1" type="noConversion"/>
  </si>
  <si>
    <t>听了幻方量化的招商证券的讲座.后期8月清仓,再也没参加过他们的活动.这次活动对我影响很大,后来一直都在搞量化和自动化.</t>
    <phoneticPr fontId="1" type="noConversion"/>
  </si>
  <si>
    <t>乱动delta导致60k loss. 从long1.5到short1.5, 然后全部cut.</t>
    <phoneticPr fontId="1" type="noConversion"/>
  </si>
  <si>
    <t>burger king</t>
    <phoneticPr fontId="1" type="noConversion"/>
  </si>
  <si>
    <t>开始研究投资condo, alan消失.</t>
    <phoneticPr fontId="1" type="noConversion"/>
  </si>
  <si>
    <t>家里压力大,要让上学,考虑law school.</t>
    <phoneticPr fontId="1" type="noConversion"/>
  </si>
  <si>
    <t>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(12/30,被抽烟的呛咳嗽了)</t>
    <phoneticPr fontId="1" type="noConversion"/>
  </si>
  <si>
    <t>larry</t>
    <phoneticPr fontId="1" type="noConversion"/>
  </si>
  <si>
    <t>生日,去广州,晚上回深圳吃的观海台.海鲜吃的胃很不舒服.不要吃海鲜.一天不要在外面吃超过两顿饭.</t>
    <phoneticPr fontId="1" type="noConversion"/>
  </si>
  <si>
    <t>gz</t>
    <phoneticPr fontId="1" type="noConversion"/>
  </si>
  <si>
    <t>海口</t>
    <phoneticPr fontId="1" type="noConversion"/>
  </si>
  <si>
    <t xml:space="preserve">海口秀英超市. </t>
    <phoneticPr fontId="1" type="noConversion"/>
  </si>
  <si>
    <t>沃尔玛</t>
    <phoneticPr fontId="1" type="noConversion"/>
  </si>
  <si>
    <t>sz</t>
    <phoneticPr fontId="1" type="noConversion"/>
  </si>
  <si>
    <t>汉堡王</t>
    <phoneticPr fontId="1" type="noConversion"/>
  </si>
  <si>
    <t>香河</t>
    <phoneticPr fontId="1" type="noConversion"/>
  </si>
  <si>
    <t>香河华联 (152)</t>
    <phoneticPr fontId="1" type="noConversion"/>
  </si>
  <si>
    <t>通州</t>
    <phoneticPr fontId="1" type="noConversion"/>
  </si>
  <si>
    <t>千味涮</t>
    <phoneticPr fontId="1" type="noConversion"/>
  </si>
  <si>
    <t>深圳</t>
    <phoneticPr fontId="1" type="noConversion"/>
  </si>
  <si>
    <t>九方饺子(王剑)</t>
    <phoneticPr fontId="1" type="noConversion"/>
  </si>
  <si>
    <t>深圳</t>
    <phoneticPr fontId="1" type="noConversion"/>
  </si>
  <si>
    <t>庆丰包子</t>
    <phoneticPr fontId="1" type="noConversion"/>
  </si>
  <si>
    <t>通州万达永辉. 汉拿山.</t>
    <phoneticPr fontId="1" type="noConversion"/>
  </si>
  <si>
    <t>兰州拉面</t>
    <phoneticPr fontId="1" type="noConversion"/>
  </si>
  <si>
    <t>回深圳.窗户出了情况,掉了一半.</t>
    <phoneticPr fontId="1" type="noConversion"/>
  </si>
  <si>
    <t>泰然本家.</t>
    <phoneticPr fontId="1" type="noConversion"/>
  </si>
  <si>
    <t xml:space="preserve">开车到海南.晚上吃万豪(500,宰人). </t>
    <phoneticPr fontId="1" type="noConversion"/>
  </si>
  <si>
    <t>慕尚蛋糕(38,贵)</t>
    <phoneticPr fontId="1" type="noConversion"/>
  </si>
  <si>
    <t>三亚免税区</t>
    <phoneticPr fontId="1" type="noConversion"/>
  </si>
  <si>
    <t>注册百合,家园.(200+250).后来证明无效.</t>
    <phoneticPr fontId="1" type="noConversion"/>
  </si>
  <si>
    <t>海口香格里拉季度会员.(2600)</t>
    <phoneticPr fontId="1" type="noConversion"/>
  </si>
  <si>
    <t>买小号.(450)</t>
    <phoneticPr fontId="1" type="noConversion"/>
  </si>
  <si>
    <t>剪头发.(海口王府井超市九号快剪头)</t>
    <phoneticPr fontId="1" type="noConversion"/>
  </si>
  <si>
    <t>海口香格里拉年会员(6000)</t>
    <phoneticPr fontId="1" type="noConversion"/>
  </si>
  <si>
    <t>开车回深圳.(船420)</t>
    <phoneticPr fontId="1" type="noConversion"/>
  </si>
  <si>
    <t>沃尔玛250</t>
    <phoneticPr fontId="1" type="noConversion"/>
  </si>
  <si>
    <t>sz</t>
    <phoneticPr fontId="1" type="noConversion"/>
  </si>
  <si>
    <t>家乐园华强北吃午餐.</t>
    <phoneticPr fontId="1" type="noConversion"/>
  </si>
  <si>
    <t>千味涮.</t>
    <phoneticPr fontId="1" type="noConversion"/>
  </si>
  <si>
    <t>广州,吃都城.</t>
    <phoneticPr fontId="1" type="noConversion"/>
  </si>
  <si>
    <t>gz</t>
    <phoneticPr fontId="1" type="noConversion"/>
  </si>
  <si>
    <t>三亚</t>
    <phoneticPr fontId="1" type="noConversion"/>
  </si>
  <si>
    <t>三亚park hyatt</t>
    <phoneticPr fontId="1" type="noConversion"/>
  </si>
  <si>
    <t>三亚mandarin oriental</t>
    <phoneticPr fontId="1" type="noConversion"/>
  </si>
  <si>
    <t>jack</t>
    <phoneticPr fontId="1" type="noConversion"/>
  </si>
  <si>
    <t>jack</t>
    <phoneticPr fontId="1" type="noConversion"/>
  </si>
  <si>
    <t>深圳剪头发,优剪.</t>
    <phoneticPr fontId="1" type="noConversion"/>
  </si>
  <si>
    <t>长沙南到郑州东.长沙南吃的麦当劳.住的檀香山酒店.</t>
    <phoneticPr fontId="1" type="noConversion"/>
  </si>
  <si>
    <t>坐火车从深圳到长沙,商务座,晚上去的,住在檀香山酒店(368).动车组吃快餐,难吃(49)</t>
    <phoneticPr fontId="1" type="noConversion"/>
  </si>
  <si>
    <t>从郑州东坐车到北京西. (830补记). 郑州的东西很好吃. 在北京住456三天.住在维也纳,差,在国图旁边.吃了楼下了新疆菜,大盘鸡都是地沟油.包子.不会再去.</t>
    <phoneticPr fontId="1" type="noConversion"/>
  </si>
  <si>
    <t>开会.中午头疼.中午吃大盘鸡.</t>
    <phoneticPr fontId="1" type="noConversion"/>
  </si>
  <si>
    <t>威海,中午锦绣, 晚上威高千味涮.</t>
    <phoneticPr fontId="1" type="noConversion"/>
  </si>
  <si>
    <t>海阳,大办婚礼,饭吃了200,在碧桂园农村里面.山东农村的落后.最脏的地方.这个时候已经开始感冒了.</t>
    <phoneticPr fontId="1" type="noConversion"/>
  </si>
  <si>
    <t>南京</t>
    <phoneticPr fontId="1" type="noConversion"/>
  </si>
  <si>
    <t>南京往长沙的路上.晚上住的檀香山.</t>
    <phoneticPr fontId="1" type="noConversion"/>
  </si>
  <si>
    <t>westin(816).感冒大了,在westin大鼻涕一把又一把. 庆丰包子,鸡蛋,橙汁对康复帮助很大.感冒原因是睡眠不好,今年后期开始关窗帘睡.这个让睡的时间更长,睡眠质量更好.</t>
    <phoneticPr fontId="1" type="noConversion"/>
  </si>
  <si>
    <t>青岛到南京南(535).这时候感冒还没好.青岛早晨太冷了,才18度.离开山东很开心.晚上住金陵饭店(645)</t>
    <phoneticPr fontId="1" type="noConversion"/>
  </si>
  <si>
    <t>南京.中午吃苏克快餐.(20).饭是凉的,肉是旧的.橘子饭店.(408)</t>
    <phoneticPr fontId="1" type="noConversion"/>
  </si>
  <si>
    <t>青岛绿峰雅阁.</t>
    <phoneticPr fontId="1" type="noConversion"/>
  </si>
  <si>
    <t>会议人太多7:10坐动车青岛.疯狂安检.上合会议.住在青岛万象城旁边绿峰雅阁.</t>
    <phoneticPr fontId="1" type="noConversion"/>
  </si>
  <si>
    <t>露嘴山庄.</t>
    <phoneticPr fontId="1" type="noConversion"/>
  </si>
  <si>
    <t>到昆明南.这时候路过了云南白药,买入. 困了20%,不尊重ydev的结果.这个时候还在胡乱日内做多.买的鲜花饼.(72)</t>
    <phoneticPr fontId="1" type="noConversion"/>
  </si>
  <si>
    <t>丽江</t>
    <phoneticPr fontId="1" type="noConversion"/>
  </si>
  <si>
    <t>昆明</t>
    <phoneticPr fontId="1" type="noConversion"/>
  </si>
  <si>
    <t>昆明-&gt;深圳</t>
    <phoneticPr fontId="1" type="noConversion"/>
  </si>
  <si>
    <t>小龙坎.wayne.</t>
    <phoneticPr fontId="1" type="noConversion"/>
  </si>
  <si>
    <t>为啥去的广州?</t>
    <phoneticPr fontId="1" type="noConversion"/>
  </si>
  <si>
    <t>index hi-lo trader. 中午在车公庙bunkers吃的是korean牛肉套餐.(88). 深圳保利店吃的赛百味.这天附近情绪很差,憋的慌.不是很正面的记忆.去了福田体育中心.</t>
    <phoneticPr fontId="1" type="noConversion"/>
  </si>
  <si>
    <t>HK to sign papers with agent. 12PM in TST (signed). Met Kelly, 签了单. Spent 5000. Shoes 3000. (1230kelly经验不够,脑残,对亚洲了解很少,不适合做经济). 护肤品(200)</t>
    <phoneticPr fontId="1" type="noConversion"/>
  </si>
  <si>
    <t>烟台,住best western,味道非常大,踩地雷.第二天休息不好. 感冒.晚上在烟台大悦城吃的煎饼果子和小丸子(25).(1230补记,这个是个大地雷,从此western一生黑)</t>
    <phoneticPr fontId="1" type="noConversion"/>
  </si>
  <si>
    <t>中午上城subway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(12/30,被人耍了,路费和吃饭都是我出,他们只负责玩,哪有这么好的事?)</t>
    <phoneticPr fontId="1" type="noConversion"/>
  </si>
  <si>
    <t>中午在四季游泳,后来吃兰州拉面40, 晚上吃了外卖60. 下午在马可波罗听了一场平安信托的讲座, IDG的楼军来讲的, 讲了科技创新, 模式创新,  应用创新.</t>
    <phoneticPr fontId="1" type="noConversion"/>
  </si>
  <si>
    <t>晚上跟chen连续3天出去玩,走路超过10000步.去的是上梅林卓越,没什么可看的,污染严重.吃的鑫泰,味道差.以后去餐厅不要点炒面和炒粉,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t>
    <phoneticPr fontId="1" type="noConversion"/>
  </si>
  <si>
    <r>
      <t xml:space="preserve">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观其态.中午去上城吃牛肉面(38),大汗淋漓,出了很多虚汗,跟昨晚休息不好有关系.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年龄段和家境都不错(先去试听!!!,1230:这个地方不让试听,就把他们删了), 大部分人都是留学考TEF的, 先试听再说. 所以还是要去欧赞看看. 后至连城吃八方云集(28),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学这些的女生没商科那么势利(1230,现在比不了大学,人杂). 一起学法语的Natasha sudenis印象深刻,至今未忘. 语言学习完全铺展开来. 明天去欧赞和商语看课程. APLUS韩语10月14日开班. AAA是10月22日开班. </t>
    </r>
    <r>
      <rPr>
        <b/>
        <sz val="11"/>
        <color theme="1"/>
        <rFont val="宋体"/>
        <family val="3"/>
        <charset val="134"/>
        <scheme val="minor"/>
      </rPr>
      <t>能报低班不报高班.</t>
    </r>
    <r>
      <rPr>
        <sz val="11"/>
        <color theme="1"/>
        <rFont val="宋体"/>
        <family val="2"/>
        <charset val="134"/>
        <scheme val="minor"/>
      </rPr>
      <t xml:space="preserve"> AAA要先视听一下课程. 看看如何在决定. 现在暂时还没日语班, 可以再去樱花看看. 翠微, 乔安娜也可.护理/舞蹈/语言/会计都是女多男少. 集中优势. 报名费2500.(吃的八方云集)</t>
    </r>
    <phoneticPr fontId="1" type="noConversion"/>
  </si>
  <si>
    <t>self</t>
    <phoneticPr fontId="1" type="noConversion"/>
  </si>
  <si>
    <t xml:space="preserve">先去加油,300, 油价8.5, 越来越高. 后来去了沃尔玛, 买东西100, 现在深圳的物价越来越高. 涨速惊人. 噪音污染问题:电梯里的电视总是试图洗脑. 用重复,旋律各种方式. 走廊里永远的噪音污染. 石油业为垄断, 定价极为不合理.Canada: cars are cheaper, property cheaper.中午自己做的鸡肉西兰花, 下午考察欧赞和南头优米, 两者皆fail, 后去游泳, 得知今天NBA球星在住, 吃牛肉面结束. </t>
    <phoneticPr fontId="1" type="noConversion"/>
  </si>
  <si>
    <t>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预约试听韩语.</t>
    <phoneticPr fontId="1" type="noConversion"/>
  </si>
  <si>
    <t>天气</t>
    <phoneticPr fontId="1" type="noConversion"/>
  </si>
  <si>
    <t>10度.冷.</t>
    <phoneticPr fontId="1" type="noConversion"/>
  </si>
  <si>
    <t>兰州拉面</t>
    <phoneticPr fontId="1" type="noConversion"/>
  </si>
  <si>
    <t>优剪. 35</t>
    <phoneticPr fontId="1" type="noConversion"/>
  </si>
  <si>
    <t>这段时间走姿还在继续.已经走了85. 把港币都换成美金,还有20%左右的assets是港币.港币有currency risk, 对hk长期毫无信心. 空闲,上厕所,电梯,红绿灯,休息眼睛.一切用whatsapp比较安全.assets安全性很重要.永远谋身.不要得罪人,泄露ID,让人察觉任何变化.一切神鬼莫测.敬以待人,做事绝密.事以密成,语以泄败.少跟larry出去,利异,incentive完全不一样. &amp;&amp;总结了今年和去年的事情. 生活质量不是很高.旅游毫无意义.山东感冒,云南损肠胃. &amp;&amp; 剪头发(35)</t>
    <phoneticPr fontId="1" type="noConversion"/>
  </si>
  <si>
    <t>北大医院拍ct,咳嗽一个月, 跟家具污染的甲醛有关. (181231补记:中国的装修污染剧烈,食物安全,土壤和水污染严重).银华其他污染源: 下水道味道,水锈,水垢,烤类污染, 加工肉类, 罐头, 海鲜).</t>
    <phoneticPr fontId="1" type="noConversion"/>
  </si>
  <si>
    <t xml:space="preserve">问你做什么的, 这个是gold digger的red flag. 深圳就是比较现实, 所以不适合在这长期呆. 跟wayne的聊天逃不出房子和钱, 因为两样都没有. 车是spending way out of league - gold digger. 以前被manipulate的时候是用 random emergencies asking for $, crying, lying, few powerful techniques.经常需要explain自己, 这就是red flag了(12/31 trust your instincts). Advchina: paranoia in china - lack of distrust, aggression. Theyr moving back to north america.中午吃饭300. Career diversification. 中午吃的姜虎东, 服务不热情, 蔬菜没有紫苏, 不问辣酱也不给. 对于敏感的外国人来说, 现在已经是要走的时候了. 先学语言, 把日语,韩语,法语的证书考到.利用语言优势站稳脚跟. 语言对自己很简单也有意思.现在到明年回加拿大之前, 先把语言基础夯实. </t>
    <phoneticPr fontId="1" type="noConversion"/>
  </si>
  <si>
    <t>2018回顾</t>
    <phoneticPr fontId="1" type="noConversion"/>
  </si>
  <si>
    <t>10度</t>
    <phoneticPr fontId="1" type="noConversion"/>
  </si>
  <si>
    <r>
      <t>今年走了很多地方,意义不大,吃的东西大同小异,到处是地沟油,哪都不放心.重点考虑哪有朋友,环境好,生活质量高,有好吃的.朋友不能太穷,否则也不会一起活动.酒店游泳会员对今年的生活质量提高大.今年涉猎了易经,韩非,处世7经,巴菲特,芒格心理学的研究.10月份开始上课对国内人有了更深的了解,包括互信少,骗钱套路多,一开是我还是很善良的,后来也渐渐了解的得心应手了.在广东,湖北骗子身上学了很多. 明年:在国内旅游这种事可以不做,到处都一样. 少吃地沟油.(青岛李先生,丽江必胜客).今年脱离直播的负面影响,0 spending.(相对于17年的进步). 对自己投资较多,旅游,加强语言,运动.明年继续拓宽社交面,认识更多人,多上课学习,认识同兴趣人的同时还可以学知识,非常好.大部分时间放在读书,思考,洞察人性上.如何用权术,反套路,治下,赏罚,等.今年的缺点: 1.待人接物没有足够手腕,热络太快,不够沉稳,太动声色,没有控权,导致非畔则乱.今年的进步: 知道天恩难测,不断走姿.</t>
    </r>
    <r>
      <rPr>
        <b/>
        <sz val="11"/>
        <color theme="1"/>
        <rFont val="宋体"/>
        <family val="3"/>
        <charset val="134"/>
        <scheme val="minor"/>
      </rPr>
      <t>防人勿存幸念,不恃人不我畔,而恃吾之不可畔,永远做最坏打算</t>
    </r>
    <r>
      <rPr>
        <sz val="11"/>
        <color theme="1"/>
        <rFont val="宋体"/>
        <family val="3"/>
        <charset val="134"/>
        <scheme val="minor"/>
      </rPr>
      <t>.1224被人害咳嗽.整个大环境逐渐恶化.不倚靠任何人,事,财,只依靠自己的能力,权术,谋略. &amp;&amp;深圳的低层次和草莽决定了其信任市场的崩坏,高层次人才少,教育恶劣,骗子大把,人无底线谋利.既然不在这工作就要速离.将来要涉及到装修污染,医疗,环境污染,抽烟人群,入学问题,哪个都够你喝一壶的.今年11月份开始走姿以后,基本就是把重心迁回北美,更好的环境和没有污染.在北美要融入主流社会,跟华人少接触.2019: 培养更多兴趣爱好.高尔夫.网球.语言学习,宠物. 2018年滑冰,游泳,航拍比较多.到北美之后要温哥华&amp;加州两处setup.都准备弄公司,发展起来.</t>
    </r>
    <phoneticPr fontId="1" type="noConversion"/>
  </si>
  <si>
    <t>self</t>
    <phoneticPr fontId="1" type="noConversion"/>
  </si>
  <si>
    <t>sz</t>
    <phoneticPr fontId="1" type="noConversion"/>
  </si>
  <si>
    <r>
      <t>lily去海口.早晨3:50送她到华联大厦. 非要带香肠,强致癌物.去年换家具那个柜子是强致癌,导致我咳嗽了好几个月,去北大医院拍肺ct. 烤面包也致癌. 面包稍微热一点就够了. 家庭装修的甲醛污染也要重视.&amp;&amp;要建立新的圈子.在国外. 尤其各种国家的朋友.</t>
    </r>
    <r>
      <rPr>
        <b/>
        <sz val="11"/>
        <color theme="1"/>
        <rFont val="宋体"/>
        <family val="3"/>
        <charset val="134"/>
        <scheme val="minor"/>
      </rPr>
      <t>不断学习新东西,投资自己</t>
    </r>
    <r>
      <rPr>
        <sz val="11"/>
        <color theme="1"/>
        <rFont val="宋体"/>
        <family val="3"/>
        <charset val="134"/>
        <scheme val="minor"/>
      </rPr>
      <t>,</t>
    </r>
    <r>
      <rPr>
        <b/>
        <sz val="11"/>
        <color theme="1"/>
        <rFont val="宋体"/>
        <family val="3"/>
        <charset val="134"/>
        <scheme val="minor"/>
      </rPr>
      <t>对他人不投资</t>
    </r>
    <r>
      <rPr>
        <sz val="11"/>
        <color theme="1"/>
        <rFont val="宋体"/>
        <family val="3"/>
        <charset val="134"/>
        <scheme val="minor"/>
      </rPr>
      <t>.上次聊天(11月25)导致车头被撞,后来证明毫无意义.&amp;&amp;APLUS是15年12月才成立的,注册资本才50w,毕竟小地方,没啥人才,也吸引不到啥正经人,追星追剧的多,考试的少,追星by definition脑残.要把精力放到做正事上,搞投资公司.移民城市,人口流动性大构成复杂,族群信任度低,历史上骗子众多.长期在外国公司,跟法国人接触的多.跟中国人接触的比较少.去年被骗子坑不少回,湖北的,广东的,江西的,在这长期生活就是会被骗,要脱离这个环境,因为骗子没法赚大钱.</t>
    </r>
    <r>
      <rPr>
        <b/>
        <sz val="11"/>
        <color theme="1"/>
        <rFont val="宋体"/>
        <family val="3"/>
        <charset val="134"/>
        <scheme val="minor"/>
      </rPr>
      <t>本科毕业学校</t>
    </r>
    <r>
      <rPr>
        <sz val="11"/>
        <color theme="1"/>
        <rFont val="宋体"/>
        <family val="3"/>
        <charset val="134"/>
        <scheme val="minor"/>
      </rPr>
      <t>是重要的,那是人前十八年自身,家教的综合体现.国外生活的人单纯,尤其移民,家里条件好就不会去算计别人.要身处最好的环境. 中国骗子多,不防骗在这就生存不了,导致人的高度不信任.消费主义,急功近利,出卖良心,地沟油(丽江吃坏肚子),甲醛家具.北美西岸适合居住.保险改成全球cover.煲仔饭的锅巴是致癌的,少吃. &amp;&amp;今天香港开市,最后一天,中国人有开门红和闭门红的讲法,所以大部分期待今天为红,但总是事与愿违.</t>
    </r>
    <r>
      <rPr>
        <b/>
        <sz val="11"/>
        <color theme="1"/>
        <rFont val="宋体"/>
        <family val="3"/>
        <charset val="134"/>
        <scheme val="minor"/>
      </rPr>
      <t>增加核心竞争力</t>
    </r>
    <r>
      <rPr>
        <sz val="11"/>
        <color theme="1"/>
        <rFont val="宋体"/>
        <family val="3"/>
        <charset val="134"/>
        <scheme val="minor"/>
      </rPr>
      <t>,在任何市场状态下都可盈利.朋友频临破产被驱赶出sz的边缘,生死存亡的危机时刻,每月净资产下降,这个对他们来说是苦痛的挣扎状态,跟前几年的狂妄状态比,收敛很多.吸取他们的教训,不要得意忘形,狂妄自大,顺境要想逆境,人随时都要有退路和最差选择,不能把自己手脚捆绑起来. 逆境的时候要多学习多思考,尤其是读古书,对于看清世事帮助大.&amp;&amp;多学习技能,对自己来说语言简单,那就把语言学好. 熟练掌握中,英,广,法,日,韩, 6种语言.伺机学</t>
    </r>
    <r>
      <rPr>
        <b/>
        <sz val="11"/>
        <color theme="1"/>
        <rFont val="宋体"/>
        <family val="3"/>
        <charset val="134"/>
        <scheme val="minor"/>
      </rPr>
      <t>西班牙语</t>
    </r>
    <r>
      <rPr>
        <sz val="11"/>
        <color theme="1"/>
        <rFont val="宋体"/>
        <family val="3"/>
        <charset val="134"/>
        <scheme val="minor"/>
      </rPr>
      <t>,葡萄牙语.拉美的国家宽容度较高,北美出问题要去拉美避难,比如阿桑奇.这些语言己都有很强的基础,稍微一学就会进步颇多.&amp;&amp; 今天开车,走路速度降下来,昨天骑单车速度降下来,生活质量更好.要比别人都慢. 2.上洗手间不带手机,等电梯不看手机,严格控制手机时间.休息眼睛,反省当天做的好坏的地方. &amp;&amp;晚上做的烤鸡.很简单,20分钟就烤好,别烤糊,跟着两个烤面包片,简单.&amp;&amp;中午吃的面点王排骨面(40),然后去家乐福买的鸡和牛奶(50).Conan的video看的笑死了,youtube,品城记+教韩语(talk to me in korean)+recipe都很好看. 多学点做饭,为了以后回加拿大用.网上的学习资源很多.&amp;&amp;万事要慢,说,开车,走路,做事,慢热,不要急).了解人act on incentives.这就是赏罚的意义.给自己设立赏罚目标也很重要.这是影响behavior的重要一步.现在学好韩语以后回北美找个korean wife.</t>
    </r>
    <phoneticPr fontId="1" type="noConversion"/>
  </si>
  <si>
    <t>gz</t>
    <phoneticPr fontId="1" type="noConversion"/>
  </si>
  <si>
    <t>10度</t>
    <phoneticPr fontId="1" type="noConversion"/>
  </si>
  <si>
    <t>sz</t>
    <phoneticPr fontId="1" type="noConversion"/>
  </si>
  <si>
    <t xml:space="preserve">1.休养肠胃,最近屁臭,1221和1215号在顺德和广州吃多坏了肠胃,现在以休息为主.吃一些好消化的东西.朝鲜族的咸菜容易造成大肠癌,不要多吃. 微信上:免费送迷你仓的移动暖气.试水+利益驱动一下+开始清空迷你仓. 要懂得欲取先与. Social proof对很多人都很重要,所以才有假排队.Say something that make people feel special.(use reciprocity to your advantage) Get people to agree to a small request and ask.(get commitment).&amp;&amp; 日常就是集中精力学习,学语言:要勤造句,要勤运用,勤写作.学各种语言没坏处.没事就是学语言.自己这方面有优势,也有兴趣,最开心的时候都是和语言有关(incentive),在英国和老李,在日语课上讲到泰国人. In lineup有法语,西班牙,葡萄牙和意大利语,德语,俄语.流水不腐,不断学习,写作造句.西班牙和葡萄牙是一定要掌握的,因为美国很多老墨,以后要用到他们. &amp;&amp;晚上吃的黄瓜+鸡蛋酱.健康好吃. 以后可以多吃. &amp;&amp;第一天吃的烤鸡排,也不错. </t>
    <phoneticPr fontId="1" type="noConversion"/>
  </si>
  <si>
    <t>self</t>
    <phoneticPr fontId="1" type="noConversion"/>
  </si>
  <si>
    <t>wayne</t>
    <phoneticPr fontId="1" type="noConversion"/>
  </si>
  <si>
    <t>sz</t>
    <phoneticPr fontId="1" type="noConversion"/>
  </si>
  <si>
    <t>self</t>
    <phoneticPr fontId="1" type="noConversion"/>
  </si>
  <si>
    <t>Aapl跌8%,拖累ptf,不反dev加仓是这段时间最重要的研究成果. 嗓子还是疼.2点多到4点多总结.1.多喝水 2.能慢不快 3.每天打坐时间半小时 4.能少吃不多吃,不吃到饱 5.保护嗓子,不要喊叫 6.不吃辣的 7.减低用眼时间. 深圳: 把人往负面的方向推. 昨天送W到深圳湾一号:对钱,对住房的畸形崇拜,对学习没兴趣,没精神内核,做不到真正的开心,是基于虚的市场波动的开心.没有真正理解市场,还在瞎扑腾,并没活明白.看一个人真正爱好是看他在什么上花钱.交往要慢,感情要一点点培养,升温,不能急.larry:14 15年狂妄自大,现在渐渐压力增大,不出来得瑟了. 这些都是以前的朋友,变化都是负面的.都变得只看重钱,崇拜富豪.这是城市带给人的负面影响.  &amp;&amp;更新花旗信用卡,截止日期到2024年1月3号,5年有效期. Kelly公司地址SUITE 2602 26/F AXA TOWER LANDMARK 100 HOW MING ST KWUN TONG KOWLOON HONG KONG. &amp;&amp;中午面点王(32) &amp;&amp;past events are not reliable indicators of the future.</t>
    <phoneticPr fontId="1" type="noConversion"/>
  </si>
  <si>
    <t>感冒</t>
    <phoneticPr fontId="1" type="noConversion"/>
  </si>
  <si>
    <t>稍微感冒.早晨去了walmart买了鸡肉,在做鸡汤(150). 生活的秘诀是慢, 大部分时候慢就是快, 给就是取, 软就是生.慢,别人反而都会让道, 一快,反而大家都会tax你的精气神.打卡结束,可以稍微休息.日语进行的也不错. &amp;&amp;下午,还是感冒中.打喷嚏.注意休息. 补充VC.市场大涨,很多超过yOpen,要转换做多.前几天精神都很紧张,一直在学东西,这样也降低了抵抗力. 接下来的生活目标,哪里能长期安定下来,就去哪里. 最近几年,在深圳身体差了很多.17年夏天咳嗽,肺做ct.总体感觉很不对,所以想换个地方.海南各方面感觉不错,要不是天天被磨叽,到那边生活可以.跟在温哥华生活差不多.将来灵活一点,四处走一走.这地方的教育不行.把保险改成全球的.走的差不多就走人.毕竟走姿开始就是投名状.</t>
    <phoneticPr fontId="1" type="noConversion"/>
  </si>
  <si>
    <t>Things to look for when relocating. 1.money values(晒红包的,过生日发红包的,红包culture -&gt;bad,崇拜有钱人并叫爹的) 2.genera atmosphere lrelaxed and happy 3.骗子多不多 4.人是否单纯. &amp;&amp;预防感冒: 1.保持脚热. 热量流失很容易感冒. 2.睡眠 3.蜂蜜+姜蒜+柠檬 &amp;&amp; 在国内3年多,各种被骗/套路.</t>
    <phoneticPr fontId="1" type="noConversion"/>
  </si>
  <si>
    <t>self</t>
    <phoneticPr fontId="1" type="noConversion"/>
  </si>
  <si>
    <t>sz</t>
    <phoneticPr fontId="1" type="noConversion"/>
  </si>
  <si>
    <t>感冒</t>
    <phoneticPr fontId="1" type="noConversion"/>
  </si>
  <si>
    <t>WkD</t>
    <phoneticPr fontId="1" type="noConversion"/>
  </si>
  <si>
    <t>self</t>
    <phoneticPr fontId="1" type="noConversion"/>
  </si>
  <si>
    <t>sz</t>
    <phoneticPr fontId="1" type="noConversion"/>
  </si>
  <si>
    <r>
      <t>今天起床感冒稍微好转.1.不要吃太多,fasting可以清理身体. 2.多睡觉+喝水 3.start day with protein(2 eggwhites) 4.每天吃一瓣蒜 5.蜂蜜 6.turmeric 7.水里放柠檬增加VC 8.冥想 9.保护脖子和脚,确保热的 10.回家第一件事洗手,不要摸脸 10.头冷脚热 11.每餐不超过8成饱 12.椰子 13.All diseases begin with gut,严加注意饮食 14.</t>
    </r>
    <r>
      <rPr>
        <b/>
        <sz val="11"/>
        <color theme="1"/>
        <rFont val="宋体"/>
        <family val="3"/>
        <charset val="134"/>
        <scheme val="minor"/>
      </rPr>
      <t>饿了先喝水</t>
    </r>
    <r>
      <rPr>
        <sz val="11"/>
        <color theme="1"/>
        <rFont val="宋体"/>
        <family val="2"/>
        <charset val="134"/>
        <scheme val="minor"/>
      </rPr>
      <t>,不要吃东西 15.戒糖分摄入(戒冰棍,糖,可乐雪碧).16.蔬菜水果herb占大头 17.蓝莓 18.每天晒太阳. &amp;&amp; 生病原因: 1.不洗手 2.喝水少,要至少增加一倍饮水量 3.吃的太多,肠胃负担大(臭屁,说明胃肠食物残留),没有detox时间 4.不喜欢吃蒜/蒜苔 5.12月23脖子着凉,当天一直在保护脖子&amp;&amp;楼上净化器要换成新的夏普G50.大量喝水.吹铜管乐器,增加气流流通.枕边易经.减少在地铁里和在公共场合的时间.保护</t>
    </r>
    <r>
      <rPr>
        <b/>
        <sz val="11"/>
        <color theme="1"/>
        <rFont val="宋体"/>
        <family val="3"/>
        <charset val="134"/>
        <scheme val="minor"/>
      </rPr>
      <t>脖子和脚踝</t>
    </r>
    <r>
      <rPr>
        <sz val="11"/>
        <color theme="1"/>
        <rFont val="宋体"/>
        <family val="2"/>
        <charset val="134"/>
        <scheme val="minor"/>
      </rPr>
      <t>,防邪风. &amp;&amp;中午吃的骨头汤. 里面加的葱姜,喝的时候放的蒜(切成片氧化一会),杀菌.</t>
    </r>
    <r>
      <rPr>
        <b/>
        <sz val="11"/>
        <color theme="1"/>
        <rFont val="宋体"/>
        <family val="3"/>
        <charset val="134"/>
        <scheme val="minor"/>
      </rPr>
      <t>午时洗澡</t>
    </r>
    <r>
      <rPr>
        <sz val="11"/>
        <color theme="1"/>
        <rFont val="宋体"/>
        <family val="2"/>
        <charset val="134"/>
        <scheme val="minor"/>
      </rPr>
      <t xml:space="preserve">.骨头汤喝着很舒服.少油.少吃炸炒物. </t>
    </r>
    <r>
      <rPr>
        <b/>
        <sz val="11"/>
        <color theme="1"/>
        <rFont val="宋体"/>
        <family val="3"/>
        <charset val="134"/>
        <scheme val="minor"/>
      </rPr>
      <t>一天吃一餐</t>
    </r>
    <r>
      <rPr>
        <sz val="11"/>
        <color theme="1"/>
        <rFont val="宋体"/>
        <family val="2"/>
        <charset val="134"/>
        <scheme val="minor"/>
      </rPr>
      <t xml:space="preserve">,中午吃,晚上清淡沙拉和fruit,以前在香港吃的太多,消化不了,长期胃肠受损,前几天在顺德和广州吃多,一直没消化干净,在肠里腐烂.身体需要时间去detox,持续不断给身体食物让消化负担很重.沃尔玛(120)买的龙骨,萝卜(冬吃萝卜).You have to do a lot of things correctly. </t>
    </r>
    <phoneticPr fontId="1" type="noConversion"/>
  </si>
  <si>
    <t>余地</t>
    <phoneticPr fontId="1" type="noConversion"/>
  </si>
  <si>
    <r>
      <t>1.把现有的牌打好.2.名和实的建设.在HK在弄投资方面的创业公司.做期货股票.3个人. 3.保暖,尤其是腿脚和脖子 4.多喝水,至少以前的3倍.以后上课买1.5L的水,水喝的不够会降低抵抗力 5.注意洗手,不要摸脸.  6.每天一瓣蒜,杀菌 7.除了三文鱼远离海产品,尤其虾,贝. 8.一周至少喝一次骨头汤.9.屁臭成因是肠胃里的东西没消化干净,解决方法是断食,给身体足够的时间去detox.晚饭要减量.在家里消化好的原因是晚上喝粥,好消化,所以胃里没有残留.&amp;&amp; 要知周围人的情绪撬动点是哪,</t>
    </r>
    <r>
      <rPr>
        <b/>
        <sz val="11"/>
        <color theme="1"/>
        <rFont val="宋体"/>
        <family val="3"/>
        <charset val="134"/>
        <scheme val="minor"/>
      </rPr>
      <t>了解一个人的驱动点就掌控了一个人</t>
    </r>
    <r>
      <rPr>
        <sz val="11"/>
        <color theme="1"/>
        <rFont val="宋体"/>
        <family val="2"/>
        <charset val="134"/>
        <scheme val="minor"/>
      </rPr>
      <t>.wayne上周末很兴奋,因为中国逆美国大跌走出大涨行情(实际是降准泄露),这种兴奋非出自幸福感,而是短期不可持续的开心.开心点在于当天是否赚钱,而没有意识到:真正重要的是方法正确,当天的得失对自己影响越小越好,因为跟扔硬币一样.</t>
    </r>
    <r>
      <rPr>
        <b/>
        <sz val="11"/>
        <color theme="1"/>
        <rFont val="宋体"/>
        <family val="3"/>
        <charset val="134"/>
        <scheme val="minor"/>
      </rPr>
      <t>用概率思想看问题</t>
    </r>
    <r>
      <rPr>
        <sz val="11"/>
        <color theme="1"/>
        <rFont val="宋体"/>
        <family val="2"/>
        <charset val="134"/>
        <scheme val="minor"/>
      </rPr>
      <t>,不看重任何一次输赢,</t>
    </r>
    <r>
      <rPr>
        <b/>
        <sz val="11"/>
        <color theme="1"/>
        <rFont val="宋体"/>
        <family val="3"/>
        <charset val="134"/>
        <scheme val="minor"/>
      </rPr>
      <t>只在乎长期是否处于正确概率的一边</t>
    </r>
    <r>
      <rPr>
        <sz val="11"/>
        <color theme="1"/>
        <rFont val="宋体"/>
        <family val="2"/>
        <charset val="134"/>
        <scheme val="minor"/>
      </rPr>
      <t>.例如,自己处于学语言的环境,在概率上已经赢了,搞砸一两个关系+C6无所谓(又比如看直播,对方要骗钱,期望有好结果本身就败了).看事情不要关注一个点, 而要关注有多少</t>
    </r>
    <r>
      <rPr>
        <b/>
        <sz val="11"/>
        <color theme="1"/>
        <rFont val="宋体"/>
        <family val="3"/>
        <charset val="134"/>
        <scheme val="minor"/>
      </rPr>
      <t>流入流出</t>
    </r>
    <r>
      <rPr>
        <sz val="11"/>
        <color theme="1"/>
        <rFont val="宋体"/>
        <family val="2"/>
        <charset val="134"/>
        <scheme val="minor"/>
      </rPr>
      <t>,趋</t>
    </r>
    <r>
      <rPr>
        <b/>
        <sz val="11"/>
        <color theme="1"/>
        <rFont val="宋体"/>
        <family val="3"/>
        <charset val="134"/>
        <scheme val="minor"/>
      </rPr>
      <t>势</t>
    </r>
    <r>
      <rPr>
        <sz val="11"/>
        <color theme="1"/>
        <rFont val="宋体"/>
        <family val="2"/>
        <charset val="134"/>
        <scheme val="minor"/>
      </rPr>
      <t>,概率,环境,可持续性,优势.不注重任何个体事件.看事情看大面.胜者</t>
    </r>
    <r>
      <rPr>
        <b/>
        <sz val="11"/>
        <color theme="1"/>
        <rFont val="宋体"/>
        <family val="3"/>
        <charset val="134"/>
        <scheme val="minor"/>
      </rPr>
      <t>站在大概率的</t>
    </r>
    <r>
      <rPr>
        <sz val="11"/>
        <color theme="1"/>
        <rFont val="宋体"/>
        <family val="2"/>
        <charset val="134"/>
        <scheme val="minor"/>
      </rPr>
      <t>一边,君子</t>
    </r>
    <r>
      <rPr>
        <b/>
        <sz val="11"/>
        <color theme="1"/>
        <rFont val="宋体"/>
        <family val="3"/>
        <charset val="134"/>
        <scheme val="minor"/>
      </rPr>
      <t>不立危墙之下</t>
    </r>
    <r>
      <rPr>
        <sz val="11"/>
        <color theme="1"/>
        <rFont val="宋体"/>
        <family val="2"/>
        <charset val="134"/>
        <scheme val="minor"/>
      </rPr>
      <t>.狡兔三窟,</t>
    </r>
    <r>
      <rPr>
        <b/>
        <sz val="11"/>
        <color theme="1"/>
        <rFont val="宋体"/>
        <family val="3"/>
        <charset val="134"/>
        <scheme val="minor"/>
      </rPr>
      <t>预防尾部风险</t>
    </r>
    <r>
      <rPr>
        <sz val="11"/>
        <color theme="1"/>
        <rFont val="宋体"/>
        <family val="2"/>
        <charset val="134"/>
        <scheme val="minor"/>
      </rPr>
      <t>.万事</t>
    </r>
    <r>
      <rPr>
        <b/>
        <sz val="11"/>
        <color theme="1"/>
        <rFont val="宋体"/>
        <family val="3"/>
        <charset val="134"/>
        <scheme val="minor"/>
      </rPr>
      <t>概率思维</t>
    </r>
    <r>
      <rPr>
        <sz val="11"/>
        <color theme="1"/>
        <rFont val="宋体"/>
        <family val="2"/>
        <charset val="134"/>
        <scheme val="minor"/>
      </rPr>
      <t>,</t>
    </r>
    <r>
      <rPr>
        <b/>
        <sz val="11"/>
        <color theme="1"/>
        <rFont val="宋体"/>
        <family val="3"/>
        <charset val="134"/>
        <scheme val="minor"/>
      </rPr>
      <t>开源拓展,宏观思维</t>
    </r>
    <r>
      <rPr>
        <sz val="11"/>
        <color theme="1"/>
        <rFont val="宋体"/>
        <family val="2"/>
        <charset val="134"/>
        <scheme val="minor"/>
      </rPr>
      <t>.不在意独立事件.发生个体事件:以不变应万变,神色如一.不动声色,不露喜怒.</t>
    </r>
    <r>
      <rPr>
        <b/>
        <sz val="11"/>
        <color theme="1"/>
        <rFont val="宋体"/>
        <family val="3"/>
        <charset val="134"/>
        <scheme val="minor"/>
      </rPr>
      <t>不把自己往死胡同里推</t>
    </r>
    <r>
      <rPr>
        <sz val="11"/>
        <color theme="1"/>
        <rFont val="宋体"/>
        <family val="2"/>
        <charset val="134"/>
        <scheme val="minor"/>
      </rPr>
      <t>,保持资金充裕,不负债,永远轻轻松松,</t>
    </r>
    <r>
      <rPr>
        <b/>
        <sz val="11"/>
        <color theme="1"/>
        <rFont val="宋体"/>
        <family val="3"/>
        <charset val="134"/>
        <scheme val="minor"/>
      </rPr>
      <t>不纳投名状</t>
    </r>
    <r>
      <rPr>
        <sz val="11"/>
        <color theme="1"/>
        <rFont val="宋体"/>
        <family val="2"/>
        <charset val="134"/>
        <scheme val="minor"/>
      </rPr>
      <t>(买房买地),不做任何承诺,万事留余地,圆滑,借口,缓势,拖延,后图.八面玲珑,不透露行程.把语言都学好,</t>
    </r>
    <r>
      <rPr>
        <b/>
        <sz val="11"/>
        <color theme="1"/>
        <rFont val="宋体"/>
        <family val="3"/>
        <charset val="134"/>
        <scheme val="minor"/>
      </rPr>
      <t>傍身技能</t>
    </r>
    <r>
      <rPr>
        <sz val="11"/>
        <color theme="1"/>
        <rFont val="宋体"/>
        <family val="2"/>
        <charset val="134"/>
        <scheme val="minor"/>
      </rPr>
      <t>,这个能力哪里都有用,这个能力比别人强一大块.</t>
    </r>
    <r>
      <rPr>
        <b/>
        <sz val="11"/>
        <color theme="1"/>
        <rFont val="宋体"/>
        <family val="3"/>
        <charset val="134"/>
        <scheme val="minor"/>
      </rPr>
      <t>花精力去打磨自己最大优势</t>
    </r>
    <r>
      <rPr>
        <sz val="11"/>
        <color theme="1"/>
        <rFont val="宋体"/>
        <family val="2"/>
        <charset val="134"/>
        <scheme val="minor"/>
      </rPr>
      <t>,不浪费时间做不擅长的事.&amp;&amp;东方财富的新闻long bias极重,没有新闻价值,洗脑散户用的.做多他们才能赚钱,要知道其incentive,就知道其新闻不可信.&amp;&amp;早晨吃了两个鸡蛋,无carb,非常好,以后早晨吃protein.&amp;&amp;椰汁糖多,不要喝.&amp;&amp;昨天walmart又有人撞我(14年hk百佳被撞,17年底hk地铁被撞),社会怨气大,</t>
    </r>
    <r>
      <rPr>
        <b/>
        <sz val="11"/>
        <color theme="1"/>
        <rFont val="宋体"/>
        <family val="3"/>
        <charset val="134"/>
        <scheme val="minor"/>
      </rPr>
      <t>通过独立事件看大局</t>
    </r>
    <r>
      <rPr>
        <b/>
        <sz val="11"/>
        <color theme="1"/>
        <rFont val="宋体"/>
        <family val="2"/>
        <charset val="134"/>
        <scheme val="minor"/>
      </rPr>
      <t>,对于独立事件不react,</t>
    </r>
    <r>
      <rPr>
        <sz val="11"/>
        <color theme="1"/>
        <rFont val="宋体"/>
        <family val="3"/>
        <charset val="134"/>
        <scheme val="minor"/>
      </rPr>
      <t>无意义归因于任何独立个体</t>
    </r>
    <r>
      <rPr>
        <sz val="11"/>
        <color theme="1"/>
        <rFont val="宋体"/>
        <family val="2"/>
        <charset val="134"/>
        <scheme val="minor"/>
      </rPr>
      <t>;抽烟的人代表人口结构老,素质低.两个人的互动普遍反映了整个社会的情绪状态,互信程度,礼节.</t>
    </r>
    <phoneticPr fontId="1" type="noConversion"/>
  </si>
  <si>
    <t>Total</t>
    <phoneticPr fontId="1" type="noConversion"/>
  </si>
  <si>
    <t>self</t>
    <phoneticPr fontId="1" type="noConversion"/>
  </si>
  <si>
    <t>sz</t>
    <phoneticPr fontId="1" type="noConversion"/>
  </si>
  <si>
    <t>星期二,刚起床.温哥华计划:1.先买车(X5) 2.不断换airbnb house居住,最好在ubc旁边,每个地方住1个月左右.3.冬天在CA周边城市,循环居住,探寻好的地方.考察好的投资地产和别的项目.大学旁边/富人区/治安好的地方.House里的一个房间,或者是APT里的一个房间(但这样没有车位).这样可以认识很多人.3.韩国教会,认识一些韩国人,融入圈子. &amp;&amp;chen比较靠谱,随叫随时,要reward这种靠谱的行为.靠下意识决定是否靠谱.人都在不断变化,不give benefit of the doubt,如今因为在不同地方生活,信息不对称,不知道思想变化,没有意义陪着思想落后的人找人生方向.有些人会进入误区,盲目自大,或盲目悲观,有些人接人待物有问题.有些人生活习惯不健康,喝酒,晚睡,有些人价值观出了问题,晒红包,礼物等.冷眼旁观在人生路上没活明白的人,保持一定距离.中午把上周买的龙骨吃掉.又走了100k.走完了以后,去加拿大住airbnb,考察各区各地情况.&amp;&amp;晚上吃土豆泥和粟米棒.这两个不是炸的,相对健康.</t>
    <phoneticPr fontId="1" type="noConversion"/>
  </si>
  <si>
    <t>self</t>
    <phoneticPr fontId="1" type="noConversion"/>
  </si>
  <si>
    <t>归集资金.早起吃蛋白.少吃carbs.增加饮水量. 煮土豆和yam入diet.刚开年,不断观察.建立全面screener,% days above/below open.跟人来往先端架子,不亲近,保持距离,尤其长时间不接触的人.不要做白日梦,小概率事件不足恃,可以归类为骗.对极端风险,尾部情况做好准备.凡事做最坏打算.不指望人不我畔,而恃我之不可畔.不指望政局不动荡,而恃己之资产安全,未雨绸缪.要有强烈的忧患意识,居安思危,以史鉴今,政治成熟.把必须做的事情迟早做,例如安居.要了解历史上政权的不稳定性.计划要周全,不能一厢情愿,也不能相信小概率事件.&amp;&amp;不求虚名,只求实利.天恩难测,惟实力可恃.&amp;&amp;饮食:戒糖,吃水果,肉,蛋白质.&amp;&amp;吃的和心情直接相关,all disease begins in the guts.在嘉旺吃的黑椒鸡排+奶茶,糖超标,鸡排是炸的,咖啡因刺激神经&amp;&amp; People love sugar(quick satisfaction),ceril早餐吃蛋糕,dunkin donuts.对面的client service下午都吃糖,累的时候吃糖马上就会得到立即的能量提升.人只在意短期满足而不是长期.所以用咖啡和糖来刺激大脑.糖造成血糖波动,影响情绪.&amp;&amp;早茶的地方少吃米饭/肠粉,而吃肉和蛋白,不要吃到撑.前段时间消化出了问题(今天消化不错,没问题).&amp;&amp; 华人由于饮食习惯和历史贫困,吃主食多,面多.这种high carb造成血糖波动,对情绪副作用极大.厂家利用人的短期满足追求来卖糖.这是个万亿industry.&amp;&amp;cut social media addiction.(wechat,weibo) &amp;&amp;上午去walmart买鸡腿.停车场,一个疯婆娘倒车根本不看倒镜,差点被撞到,一旦被撞到损失时间和钱,中国人有车的时间短,不会开,也没有交通意识.吸烟+素质问题,远离.现在在国内属于退步,没有利用我的best alternative.靠污染环境发展经济,交通堵塞,关注饮食健康的人少.野蛮发展,缺少远见.个体迅速膨胀,素质低,互信差.频繁装修(噪音污染),外部不停改造(修路,拆桥,一刻不停) &amp;&amp;今天感觉身体比较弱.</t>
    <phoneticPr fontId="1" type="noConversion"/>
  </si>
  <si>
    <t>2013年1月回到国内到现在已经6年. 把年按整数作总结.找工作不顺利,香港整个对我表现出排斥态度. 2015年在香港混不下去.2013-2015面试了很多家投行,不顺利.在香港阶段:消化差,情绪不好,吃的很多消化不了,身体状态差.整个身体不是健康状态. 2017年3月在海口暴饮暴食吃坏+A13肠+A1胃,2008年6月25(海鲜吃坏),1999年1月(温州吃坏肚子).饮食方面意识有提升:少吃主食,水果蔬菜是健康的碳水,米饭,面包少吃,在沃尔玛开始停止买面包.饿了先喝水,中午吃红薯,饿了吃水果.完全淘汰面包和甜食.在纽约的时候也是每天外卖,生活不健康,碳水为主,吃的也超标.直到2019年1月的感冒,才对各种饮食有研究.看了印度人关于断食的视频,说每天晚上吃的太多导致身体没有足够时间排毒.这点很对,最近晚上吃黄瓜,或者土豆泥,消化又恢复了正常.不饿的时候不吃饭,一天最多吃一顿.煲仔饭这种全是米饭的劣质东西也少吃,除了引发胰岛素爆炸血糖instable外没有任何好处.海口的环境不错,但是接触不到高质量的人,没办法在海南常住.音乐类型转成meditation music,没有负担.早餐吃两个鸡蛋清,蛋白质够一上午用.需要淡水可以吃水果.晚上饿了需要碳水可以煮几个红薯.吃根黄瓜.在昆明也把肠胃吃坏了,主要因为在丽江吃的太油.错误认知:人不舒服的时候要多吃饭,这个来自于缺氧会头疼,本质是饮食结构造成,主食多肉少就会这样,逐渐地用健康的碳水代替细粮.不吃油大的东西,大部分时间自己做饭.在海口还吃很多面包和pastry,现在不可能那么吃了,这就是进步.戒除碳水也会防止血糖波动引起得心情波动.</t>
    <phoneticPr fontId="1" type="noConversion"/>
  </si>
  <si>
    <t xml:space="preserve">理念变化: 买房要长期观察,早晚要买,买完了生后质量很高,没有后顾之忧. </t>
    <phoneticPr fontId="1" type="noConversion"/>
  </si>
  <si>
    <t>在国内被人套路,骗,懂得的道理.任何情况下不和人金钱来往.晒红包和礼物的人拉入黑名单.</t>
    <phoneticPr fontId="1" type="noConversion"/>
  </si>
  <si>
    <t>2019/1/9 对于疯子,最好的方法是远离而不是与其争端.2018 7车被撞那次处理的就很好,知道形象的重要性,迷惑敌人,让敌人以为我跟警察是一伙.不说话,保持神秘,神色如一,保持情绪不变,冷眼观战,取得全胜.操控人的下意识非常邪恶但是有用.我通过年会的照片获得了敌方的公司信息,告诉了警察,处于绝对的信息优势地位.2018年底,给人以可乘之机很多,"绷"的不够.</t>
    <phoneticPr fontId="1" type="noConversion"/>
  </si>
  <si>
    <t>2014年7月在超市被撞,2019年1月被撞.要注意随时随地人们都在能不能在你身上揩点油,看你的精气神,穿着.弱的话他们就会撞你一下,人们都会计算在你身上能占多少便宜+潜在损失.人多,怨气重,人们会寻找发洩口,气场很弱的人就会理所当然成为泄愤的地方.所以要尽可能穿的好.这个是显示社会地位的.</t>
    <phoneticPr fontId="1" type="noConversion"/>
  </si>
  <si>
    <t>18年11月开始了走姿就不可能在这久留.2019趁着大环境一片向好,降准降息,朋友都觉得股市今年是大年,我却看得很远,暗地里在筹划撤退.感觉比较敏感的外国人早都开始撤了.</t>
    <phoneticPr fontId="1" type="noConversion"/>
  </si>
  <si>
    <t>忧患意识.读了处世七书和韩非子."权术".观察细节.事以密成.不泄露关于自己任何计划,人的反应都会慢一拍. 看不见,看不起,看不懂,赶不上.现在暗潮汹涌,不是谁都能看到.越是阳光充沛的时候越要准备阴雨天,这就是忧患意识.对人要端着,"不可侵犯",人容易蹬鼻子上脸.对下一定要有架子,要深不可测,这样才能治下.让人一眼看透,泄露自己的弱点,露出自己的幼稚,这就离完蛋不远了.一个字"绷".增加对方的investment,不增加自己的.16年被JS涮.你做错的点:包括泄露自己的弱点,喜好,恭维,反应过度.</t>
    <phoneticPr fontId="1" type="noConversion"/>
  </si>
  <si>
    <t>自己的价值观变化: 1.对人的防备心加重. 昨天有人在微博上跟我联系,最后被我认定为骗子.18年初在海口经历过birthday scam,骗红包的,以及菜菜子和湖北人在inke上的诈骗.导致我思想的变化.放下重重的思想戒备很难.以前很少怀疑别人是骗子. 2.崇拜物质,例如豪车,豪宅.以前在温哥华从来没思考过豪车和豪宅的问题.(但是,还没有完全堕落,还是能观察到例如wyane更加崇拜深圳湾一号,没到他这个程度,但是还是有变化.) 3.频繁测试人性.中国人作恶多端,不可信任,要不断测试才可以加以接触.</t>
    <phoneticPr fontId="1" type="noConversion"/>
  </si>
  <si>
    <t>现在面对的诸多问题: 家里:水污染,水锈,下水道气味,电梯抽烟,楼里人群素质,外面人多,整个深圳人口越来越多.互信少,套路多,拜金,没有合适的可结婚对象,食品安全问题,没有grassfed beef,三文鱼质量有问题(海产品污染不敢吃),地沟油.马上黄木岗立交开始修,有一个多月根本没法出入.</t>
    <phoneticPr fontId="1" type="noConversion"/>
  </si>
  <si>
    <t>家庭环境好的人比较比价单纯,例如我,一直吃喝不愁,而当时温哥华的大部分人都是这样,所以不会勾心斗角,关系很单纯, 没有互相坑这种情况.在多伦多被一个上海女的差点坑,不过也没坑钱.对于她就绷就行了,不要进展得太快.国内刚去的人都比较坏,这种要多加测试.</t>
    <phoneticPr fontId="1" type="noConversion"/>
  </si>
  <si>
    <t>离开国内缺点:1.保险 (改成包括美国的) 2.发展对冲基金的机会, 但是香港整个industry也不是很friendly 3.书城,中文资源 4.现有朋友 5.</t>
    <phoneticPr fontId="1" type="noConversion"/>
  </si>
  <si>
    <t>好处: 1.吃得放心,环境好. 缺点:1.下雨,需要安排加州,每年要折腾 2.</t>
    <phoneticPr fontId="1" type="noConversion"/>
  </si>
  <si>
    <t>2019最紧要的是三件事:(对家庭也是对我):1.增大接触圈子,接触优质的人.不过自己也不优秀.问题也比较棘手,改换环境改变不了你现在的基本问题.</t>
    <phoneticPr fontId="1" type="noConversion"/>
  </si>
  <si>
    <t>今天想得比较多,等病好了再想.这个还需要一些考虑和规划,尤其是考虑家里的长期计划.5-10年计划.</t>
    <phoneticPr fontId="1" type="noConversion"/>
  </si>
  <si>
    <t>self</t>
    <phoneticPr fontId="1" type="noConversion"/>
  </si>
  <si>
    <t>HSBC HK</t>
    <phoneticPr fontId="1" type="noConversion"/>
  </si>
  <si>
    <t>入现金,被我批评了</t>
    <phoneticPr fontId="1" type="noConversion"/>
  </si>
  <si>
    <t>HSBC HK</t>
    <phoneticPr fontId="1" type="noConversion"/>
  </si>
  <si>
    <t>HSBC CHINA</t>
  </si>
  <si>
    <t>HSBC CHINA</t>
    <phoneticPr fontId="1" type="noConversion"/>
  </si>
  <si>
    <t>招行1555</t>
  </si>
  <si>
    <t>招行1555</t>
    <phoneticPr fontId="1" type="noConversion"/>
  </si>
  <si>
    <t>HSBC CHINA</t>
    <phoneticPr fontId="1" type="noConversion"/>
  </si>
  <si>
    <t>招行6727</t>
  </si>
  <si>
    <t>招行6727</t>
    <phoneticPr fontId="1" type="noConversion"/>
  </si>
  <si>
    <t>Recipent</t>
    <phoneticPr fontId="1" type="noConversion"/>
  </si>
  <si>
    <t>Recipient bank</t>
    <phoneticPr fontId="1" type="noConversion"/>
  </si>
  <si>
    <t>张晨晓</t>
  </si>
  <si>
    <t>张晨晓</t>
    <phoneticPr fontId="1" type="noConversion"/>
  </si>
  <si>
    <t>note</t>
    <phoneticPr fontId="1" type="noConversion"/>
  </si>
  <si>
    <t>吴嘉仪</t>
  </si>
  <si>
    <t>吴嘉仪</t>
    <phoneticPr fontId="1" type="noConversion"/>
  </si>
  <si>
    <t>华兴银行深圳分行</t>
    <phoneticPr fontId="1" type="noConversion"/>
  </si>
  <si>
    <t>詹添玮</t>
  </si>
  <si>
    <t>詹添玮</t>
    <phoneticPr fontId="1" type="noConversion"/>
  </si>
  <si>
    <t>中国银行深圳赛格广场支行</t>
    <phoneticPr fontId="1" type="noConversion"/>
  </si>
  <si>
    <t>麦晁昊</t>
  </si>
  <si>
    <t>麦晁昊</t>
    <phoneticPr fontId="1" type="noConversion"/>
  </si>
  <si>
    <t>民生银行深圳福华支行</t>
    <phoneticPr fontId="1" type="noConversion"/>
  </si>
  <si>
    <t>浦发银行深圳分行</t>
    <phoneticPr fontId="1" type="noConversion"/>
  </si>
  <si>
    <t>中国银行深圳市分行</t>
    <phoneticPr fontId="1" type="noConversion"/>
  </si>
  <si>
    <t>中国银行深圳国贸支行</t>
    <phoneticPr fontId="1" type="noConversion"/>
  </si>
  <si>
    <t>车华荣</t>
  </si>
  <si>
    <t>车华荣</t>
    <phoneticPr fontId="1" type="noConversion"/>
  </si>
  <si>
    <t>交通银行深圳上步支行</t>
    <phoneticPr fontId="1" type="noConversion"/>
  </si>
  <si>
    <t>行标签</t>
  </si>
  <si>
    <t>(空白)</t>
  </si>
  <si>
    <t>总计</t>
  </si>
  <si>
    <t>转入行</t>
    <phoneticPr fontId="1" type="noConversion"/>
  </si>
  <si>
    <t>转出行</t>
    <phoneticPr fontId="1" type="noConversion"/>
  </si>
  <si>
    <t>RMB</t>
    <phoneticPr fontId="1" type="noConversion"/>
  </si>
  <si>
    <t>Date</t>
    <phoneticPr fontId="1" type="noConversion"/>
  </si>
  <si>
    <t>求和项:RMB2</t>
  </si>
  <si>
    <r>
      <t>昨天9点睡到早晨7点,保持充足睡眠很重要.昨天韩语学的有进步,听力有进步.方法是先慢听iyagi series, 0.5x速度,学习所有单词,然后加快速度,直到全部听懂为止.wechat时间控制在晚上,晚六点之前不接受发送任何信息.没有basis.晚上9点睡觉,好处颇多.不断自我洗脑,用incentive机制不断激励自己前行.&amp;&amp;这段时间语言水平进步颇快,达到了要求,要继续保持这种.日语每天的听力帮助很大,以前的韩文打卡也很有帮助.每天背单词,听力,之类.糖类都用水果补充.利用看自己有兴趣的东西学习语言,语言掌握越多生活的utility越高,可以胜过在不同的世界.&amp;&amp;关注健康相关事情.这几天生病获得的新知识包括,少吃主食(已经减肥了).蛋白质和脂肪代替碳水.&amp;&amp;语言主要练读和听.&amp;&amp;Affordability,society has to afford your choices. 中国社会没法支撑上层对食品安全的需求,大多数人还没有钱到还没到在意这个的程度.大部分人都go for short term satisfaction-&gt;crave sugar,公司为了盈利,没有incentive lower sugar.政府为了收税,也因为拿了食品行业的钱也不不会有做为,导致大量的食品含糖超标,因为卖的好.麦当劳,可乐这些垃圾食品公司长期赚钱,人们吃了垃圾食品会导致糖尿病和各种健康问题,可是政府毫无作为.&amp;&amp; Medicine&amp;food are big industries.&amp;&amp;医生的厚黑学.医生只锯箭不取箭,不完全治病才会一直有用.&amp;&amp; 阶段性走姿结束.走了150左右,168左右的港币.这些港币要全部美金化wash.上午去blt买的澳洲牛排和鸡蛋(70)中午吃的炒牛肉+水煮西兰花.</t>
    </r>
    <r>
      <rPr>
        <b/>
        <sz val="11"/>
        <color theme="1"/>
        <rFont val="宋体"/>
        <family val="3"/>
        <charset val="134"/>
        <scheme val="minor"/>
      </rPr>
      <t>严防H中国询问汇款原因.大陆:说还钱给朋友,朋友指定的账户,不认识是谁,如果问朋友在哪?在香港,然后让H给于先生打电话,说暂时没有他的电话(拖时间).然后跟于通气.严防香港H询问收款原因:说朋友还钱.</t>
    </r>
    <r>
      <rPr>
        <sz val="11"/>
        <color theme="1"/>
        <rFont val="宋体"/>
        <family val="3"/>
        <charset val="134"/>
        <scheme val="minor"/>
      </rPr>
      <t>汇丰深圳现在有一定风险,因为4天走了45个.每天在上面要有消费(施小信而大诈逞),这一段先结束.下一步是变美金.</t>
    </r>
    <phoneticPr fontId="1" type="noConversion"/>
  </si>
  <si>
    <t>self</t>
    <phoneticPr fontId="1" type="noConversion"/>
  </si>
  <si>
    <t>sz</t>
    <phoneticPr fontId="1" type="noConversion"/>
  </si>
  <si>
    <t>平均值项:quote</t>
  </si>
  <si>
    <t>雾霾</t>
    <phoneticPr fontId="1" type="noConversion"/>
  </si>
  <si>
    <t>最近运动得少,睡眠一般,1点醒了一会.周二去游泳当时还没好,今天鼻涕才少了点.还是持续多喝水.下午去广州拿眼镜.今天是重污染.这几天学到的: 1.多洗手 2.减少主食, 只吃健康的主食 3.不吃面包/pastry.4.多喝水 5.洗床单,被套,枕套(2008年经验) 今天重度污染,走姿是明智的. 外面还有很多人抽烟,活动, 不在意自己健康的人这么多, 怎么指望餐厅/zf对这些人负责. 中午吃的鸡.</t>
    <phoneticPr fontId="1" type="noConversion"/>
  </si>
  <si>
    <t>gz</t>
    <phoneticPr fontId="1" type="noConversion"/>
  </si>
  <si>
    <t>wayne</t>
    <phoneticPr fontId="1" type="noConversion"/>
  </si>
  <si>
    <t>雾霾</t>
    <phoneticPr fontId="1" type="noConversion"/>
  </si>
  <si>
    <t>没有carb crash</t>
    <phoneticPr fontId="1" type="noConversion"/>
  </si>
  <si>
    <t xml:space="preserve">开车去惠州被撞. 礼拜天, 新手多. 注意周末不要开高速, 新手集中上路时间. </t>
    <phoneticPr fontId="1" type="noConversion"/>
  </si>
  <si>
    <r>
      <t xml:space="preserve">上午广州,200车费, 中午饭38, 去了天河亮视点, 发现天河城3楼是最好的, 张医生验光最好, 田雯静其次. 太古店小, 李述江把主力眼都测错了, 左眼不动, 右眼增加25即可. 眼镜4400(2380第一次,尾款2000).下午赶课, 3点多到, 课间休息报韩语T2, 2400, </t>
    </r>
    <r>
      <rPr>
        <b/>
        <sz val="11"/>
        <color theme="1"/>
        <rFont val="宋体"/>
        <family val="3"/>
        <charset val="134"/>
        <scheme val="minor"/>
      </rPr>
      <t>晚上游泳回来被人恶意碰撞</t>
    </r>
    <r>
      <rPr>
        <sz val="11"/>
        <color theme="1"/>
        <rFont val="宋体"/>
        <family val="2"/>
        <charset val="134"/>
        <scheme val="minor"/>
      </rPr>
      <t>(晚21点20,上次7月8号被撞也是周日,</t>
    </r>
    <r>
      <rPr>
        <b/>
        <sz val="11"/>
        <color theme="1"/>
        <rFont val="宋体"/>
        <family val="3"/>
        <charset val="134"/>
        <scheme val="minor"/>
      </rPr>
      <t>很有可能是酒驾</t>
    </r>
    <r>
      <rPr>
        <b/>
        <sz val="11"/>
        <color theme="1"/>
        <rFont val="宋体"/>
        <family val="2"/>
        <charset val="134"/>
        <scheme val="minor"/>
      </rPr>
      <t>,</t>
    </r>
    <r>
      <rPr>
        <sz val="11"/>
        <color theme="1"/>
        <rFont val="宋体"/>
        <family val="3"/>
        <charset val="134"/>
        <scheme val="minor"/>
      </rPr>
      <t>跟人聊星座bullshit被撞,周日+晚上事故概率增加,加上看微信,十分危险</t>
    </r>
    <r>
      <rPr>
        <sz val="11"/>
        <color theme="1"/>
        <rFont val="宋体"/>
        <family val="2"/>
        <charset val="134"/>
        <scheme val="minor"/>
      </rPr>
      <t>), 恶意太多, 恶人太多, 各种造假, 牛奶, 饮食, 感情, 基本都是假的. 经济衰退, 人赚不到钱, 所以戾气大. 为数不多的需要和老百姓share的地方, 包括交通(今天被恶意冲撞.)和看电影(昨天被踩脚, 没有道歉). 即使付费的香格里拉, 都差得很, 停车四舍五入, 价钱搞噱头, 员工差, 客人质量更差. 减少对于国内宰人的exposure, 眼镜准备先退掉, 先在天河城拿到新的,再退掉太古汇的2副. 这个月的大头是9000眼镜, 2000香格里拉, 1200mindspace(浪费), 2500韩语T2(试错). 以后不开车去广州, 坐火车很快很方便. 尽量避免不必要去广州. 下周六取眼镜, 看情况要不要退掉现有两幅, 你应该先戴天河城新rayban试试, ok再换太古汇rayban. 这个lens宰人比较严重. AL那边松动很多(12/31:没透露信息,明显的gold digger alert), 现要注册一个prop shop, 然后名正言顺迅速发展(这是重点), 报名几个班都是次要. 跟y搞好关系, 必须通过yy来松动ar, 显示头像cute for manipulation.周四先搞日语. 扯这些事没用, flirt is all you need. Hide the other shit. Don't aim for understanding. Start prop structure asap.(12/31回顾撞车事件,1.开车不要玩手机(尤其下雨时) 2.投资自己 3.看对方有多少信息保持秘密,包括住所,籍贯,学校 4.对泄露信息的敏感度,籍贯:说谎,侧面才知道,学校:没透露,FB搜到,喝酒:gaslight it,说:我不记得跟你说过会喝酒,情感状态:通过闺蜜了解到,这个说明各方面隐私意识很强)</t>
    </r>
    <phoneticPr fontId="1" type="noConversion"/>
  </si>
  <si>
    <t>self</t>
    <phoneticPr fontId="1" type="noConversion"/>
  </si>
  <si>
    <t>sz</t>
    <phoneticPr fontId="1" type="noConversion"/>
  </si>
  <si>
    <t>体重</t>
    <phoneticPr fontId="1" type="noConversion"/>
  </si>
  <si>
    <t>sz</t>
  </si>
  <si>
    <t>sz</t>
    <phoneticPr fontId="1" type="noConversion"/>
  </si>
  <si>
    <t>阴</t>
    <phoneticPr fontId="1" type="noConversion"/>
  </si>
  <si>
    <t>sz</t>
    <phoneticPr fontId="1" type="noConversion"/>
  </si>
  <si>
    <t>看T2的class compo,构成好,可以上,构成不好,转成VIP班,尽快消费完课时.现在问为时尚早.但是转成VIP对他们来说是additional work,不一定同意.所以大概率要一直上完.过年前要完成screener,对最大的成分股进行建仓和spread.2019还是多旅游.就不存在在家呆着的问题.现在要开始计划过段时间.如何max out你现有的圈子,结识新的圈子, revive旧的圈子, 这都是需要做的.Avoid carb crash in the day - breakfast and lunch, don't eat carbs,let body run on fat,dinner-eat some carbs, contributes to better sleep.Body burns fat thruout the day. 中午在广州体育西吃的牛腩煲, 把眼镜取回来.跟wayne聊了聊,回来开车眼睛累. &amp;&amp;没吃主食, 所以下午开车不困, 就是车里热(人多喘气不通风).定期消毒车.花城汇底下底下停车便宜, 可以停那.打车到别的地方.污染厉害,痰多.</t>
    <phoneticPr fontId="1" type="noConversion"/>
  </si>
  <si>
    <r>
      <t>昨天停课,没有utility的事情要避免.上午不做任何social media,中午交作业.1.law school2.各国游学.定个短期计划, 韩语,日语, 法语要过.lsat要考,这些可以锻炼大脑.明年九月申请法学院. &amp;&amp;今天高开1.5%,要不断有人去填补这个万人坑,一天改变不了下行的趋势.持续关注mDev的情况.逐渐增加做空仓位.&amp;&amp;下午去</t>
    </r>
    <r>
      <rPr>
        <b/>
        <sz val="11"/>
        <color theme="1"/>
        <rFont val="宋体"/>
        <family val="3"/>
        <charset val="134"/>
        <scheme val="minor"/>
      </rPr>
      <t>官湖.</t>
    </r>
    <r>
      <rPr>
        <sz val="11"/>
        <color theme="1"/>
        <rFont val="宋体"/>
        <family val="3"/>
        <charset val="134"/>
        <scheme val="minor"/>
      </rPr>
      <t>晚上在中心城吃牛肉面(wayne65).wayne已经放弃,在找副业,老婆也在找副业,larry对市场形成了bias,无法保持neutral,总觉得要涨,这样思考是错误的. &amp;今天眼睛很累,昨天看视频韩语太上眼睛,这几天注意休息. &amp;&amp;不关我事的事不用理,能点赞不要留言,尽量避免暴露自己和他人互动.晚上上完课下次坐地铁,走路还要10多分钟,等地铁效率较高.&amp;&amp;万事没啥进展. &amp;&amp;新闻着力渲染美股反弹的幅度,殊不知波动性增大绝不是好事,这种跌过程中的暴涨是轧空,而是跌的开始. &amp;&amp;加油300 (1.16补记, 这天下跌彻底把larry摧毁,韭菜根都拔掉了)</t>
    </r>
    <phoneticPr fontId="1" type="noConversion"/>
  </si>
  <si>
    <t>中午和wayne吃的bunker,烤牛肉套餐,煎饺,石锅饭(172).然后去东海散步,东海城市广场(前张五常饭店)太平洋电影院看的Thugs of Hindostan(65).2个多小时,wayne付停车费(35).然后送wayne去了深圳湾一号.字里行间透露出对财富的崇拜和对深圳湾一号的羡慕.典型深圳价值观.我并不感兴趣,这就是价值观的冲撞.我对住的地方不感兴趣,那个地方的景色并不好.今天0.8895走了10个. &amp;&amp;开车慢可以提高utility.&amp;&amp;市场跌了不少,我都是short.这个人是江门的,以前也是在温哥华,回来跟wayne他们认识.远离这些土鳖.(1.16补:这天是感冒的开始)</t>
    <phoneticPr fontId="1" type="noConversion"/>
  </si>
  <si>
    <t>走姿暂停.基本达到预定目标.昨天晚上吃的土豆泥和沙拉.晚上这么吃健康.课上还有人说喜欢北京.蠢人真多.对蠢人,要绷,欺而有功.昨天穿夹克出门,到处人都让路,走路变得容易.要让生活变得容易,显得深不可测,不可侵犯,否则就会向沃尔玛/HK那样,撞你,占你便宜. 中国人喜欢跟风,创新意识较差,快手上都是一样的评论.整个亚洲都这样.总结1.到那哪穿得远好过一般人 2.不苟言笑,比他人反应少,面无表情,"绷"3.保持沉默,让对方紧张,己方保持冷静 4.现在也不飞飞机了.投资长期有用,不是fad的东西.5.语言学习自己占优势,认识很多人.学对自己生活/utility有帮助的事情.&amp;&amp;0.89走了150w.现阶段0.86.中午吃了牛肉,蔬菜,生洋葱(88),加点蒜就更好了.米饭只吃了一点.牛肉质量比昨天差远了.走姿暂时停止,这一段太频繁.汇丰的账户一定要频繁使用,这样才能增加credibility.碳水减少了以后mood swing减少.完全cut了white bread.&amp;&amp;从kelly那拿到citi信用卡.给了她100红包, keep住她的incentive.</t>
    <phoneticPr fontId="1" type="noConversion"/>
  </si>
  <si>
    <t>预计往深圳回.</t>
    <phoneticPr fontId="1" type="noConversion"/>
  </si>
  <si>
    <t>1/14补记.上午沃尔玛.中午bake三文鱼,12分钟,和生洋葱,蒜一起吃,很好.下次试着买羊腿烤串.下午上课.AP空气流通差,感冒细菌多.晚上因为头痛吃了拉面,给大脑迅速补充能量,第二天早晨拉肚,说明不干净,远远没有面点王干净,这个地方不能去.之后喝了奶, 状态还可.A家有人生病,回中山. Y offer糖吃,这些都是good sign.找个借口换个座位.其他丑人多作怪的,绷,不理睬就可以.不需要回应和互动.对于这些人,有架子,不苟言笑,欺而有功.下意识觉得好的可以接触.问问题要不耻下问,不要不懂装懂.做学问就是要虚心,严禁,中国人不敢问问题,而且喜欢不懂装懂,就是东郭先生,滥竽充数,还死好面子.这些都看在眼里,离远点,跟产生utility的人多接触.</t>
    <phoneticPr fontId="1" type="noConversion"/>
  </si>
  <si>
    <t>仓位方面一天变一次, 一个标的, 不要一口吃个胖子. 慢慢来. 中午吃的三文鱼, 下午去广州. 去的时候路费50, 回来路费70, 油费300, 太古汇停车费50, 煲仔饭50, chen陶陶居200. 超记煲仔饭还可以, 饭有点多, 陶陶居纯属宰人, 太古汇没意义, 以后注意不要去太古汇, 把车停在越秀, 便宜, 然后在老区四处走, 在沙面逛逛, 在广州住一晚. 今天和很多韩语同学建立了联系, 尤其是a, 在sf学了四年, 可以多聊天. 群里面很多有语言天赋的人, 所以要保持对他人的尊重. 表情不要多, 要不动声色. 也不用聊太多, keep all channels open, prepare to move back. 以后尽量在广州住, 严防晚上开车的风险. (12/31回顾:不动声色这点做的不好,行踪要保持绝密,不断考察对方对于information的withholding, 1月16: not driving at night is very correct.)</t>
    <phoneticPr fontId="1" type="noConversion"/>
  </si>
  <si>
    <t>上午去游泳, 在室外游的, 非常好, 回来电梯有人抽烟, 路上很多危险情况, 入黄木岗立交有三轮车骑反道, 福华路上有行人乱穿马路, 一旦出事故, 至少25%责任, 而且非常麻烦, 不可不察.(19.1.16一个字,慢可以秒杀所有路况) 低素质的人在深圳占有非常大的比重, 造成人的方差极大. 下一代在这长大的风险很高, 学校不免费, 还要和低素质人的后代一起上学, 闻烟味, 广东人口太多, 而且不断涌入, 受这种交通影响. 人口素质和结构短期无法改变, 但是可以去经过了filter的地方. 到加拿大开始扎根, 用家里的资产开始起步. 少则多, 多则惑. 在这租房, 房东很有可能要卖, 而且房子家具质量极差, 没有香港租那么好. 加拿大刚去的时候可以租的很便宜. 预计是明年2,3月, 开春就走. 最近的cash要加快速度, 最近到了选择关头的原因, 一是到了30岁, 是成家立业的年龄, 有了家庭就很难再进行移动, 所以要在单身的时候移动. 现有深圳的infrastructure完全不够好, 档次太低, 素质太差, 整个深圳的人素质都层次不齐, 总体还是发展中国家. 唯一就是住好的地方, 现在价格也太高, 没法负担. 昨天晚上叫的必胜客, 送了1个半小时, 看来他们裁了不少人, 送货员压力也非常大, 还不如去做美团, 以后必胜客把送餐外包给美团也是大势所趋. 中国经济出问题, 犯罪率和失业率也会上升, 基于经济增长的执政合法性也会受到挑战. 房价也是个大炸弹, zf在拖时间, 定点爆破. 隔离素质低的人: 底层可以用消费隔离, 用住房隔离. 到西方可以用住宅区隔离, 住白人为主流的区, 远离华人. 在这租房就是扔掉现金, 毫无意义, 加拿大可以先用现金买一套, 然后用做担保, 买其他房子. 刚去加拿大的时候, 可以先租一年. 晚上上课, 吃的兰州拉面.</t>
    <phoneticPr fontId="1" type="noConversion"/>
  </si>
  <si>
    <t xml:space="preserve">早晨跟ji-a建立联系. 昨晚跟joki建立联系. A今天做飞机去北京, 然后去sf. 都建立联系, 没坏处. 平衡关系, 不要overweigh任何人. 学习chen的态度,周一到周五人都上班的时候找你, 周末基本见不到. 周六还因为check了太多手机进入了不健康状态. 周日晚上本来约的吃饭又被看电影推掉, 在聪明人眼里这些把戏太简单. 首要是掌握信息, 必要时用非常规手段, 第二是投石问路, 看看对方如何defend. 要能看出来自己在对方心目中地位如何. 看回复速度, 邀约priority. 周末时间安排, 是不是没事无聊别人上班的时候才叫你. 韩语班也要diversify到其他人. 幸非一人, 专固害. 找些借口推掉, 做到diversify.比这些人高一个层次, 要做到事密, 谋大.名可易, 实必取. 跟韩语班联系, 谁先加谁, 这是名, 有实际好处就要做. 中国的装修噪音实在太大. 受不了. 晚上吃的麦当劳. 环境很好, 没雾霾. 是理想的getaway场所. 不想说的时候, be unresponsive. </t>
    <phoneticPr fontId="1" type="noConversion"/>
  </si>
  <si>
    <t>Date</t>
    <phoneticPr fontId="1" type="noConversion"/>
  </si>
  <si>
    <t>Wd</t>
    <phoneticPr fontId="1" type="noConversion"/>
  </si>
  <si>
    <t>chen</t>
  </si>
  <si>
    <t>Home</t>
  </si>
  <si>
    <t>jack</t>
  </si>
  <si>
    <t>Kelly</t>
  </si>
  <si>
    <t>larry</t>
  </si>
  <si>
    <t>larry+wayne</t>
  </si>
  <si>
    <t>self</t>
  </si>
  <si>
    <t>wayne</t>
  </si>
  <si>
    <t>wayne, larry</t>
  </si>
  <si>
    <t>计数项:Cost</t>
  </si>
  <si>
    <t>求和项:Cost</t>
  </si>
  <si>
    <t>MO</t>
    <phoneticPr fontId="1" type="noConversion"/>
  </si>
  <si>
    <t>macau</t>
  </si>
  <si>
    <t>shunde</t>
  </si>
  <si>
    <t>深圳</t>
  </si>
  <si>
    <t>gz</t>
  </si>
  <si>
    <t>hk</t>
  </si>
  <si>
    <t>xiamen</t>
  </si>
  <si>
    <t>zhangzhou</t>
  </si>
  <si>
    <t>foshan</t>
  </si>
  <si>
    <t>顺德广州</t>
  </si>
  <si>
    <t>华兴银行深圳分行</t>
  </si>
  <si>
    <t>民生银行深圳福华支行</t>
  </si>
  <si>
    <t>浦发银行深圳分行</t>
  </si>
  <si>
    <t>中国银行深圳赛格广场支行</t>
  </si>
  <si>
    <t>中国银行深圳市分行</t>
  </si>
  <si>
    <t>交通银行深圳上步支行</t>
  </si>
  <si>
    <t>中国银行深圳国贸支行</t>
  </si>
  <si>
    <t>wayne</t>
    <phoneticPr fontId="1" type="noConversion"/>
  </si>
  <si>
    <t>上次去hk11.16,到期.</t>
    <phoneticPr fontId="1" type="noConversion"/>
  </si>
  <si>
    <t>体重保持在67.回到13年夏天的状态.昨晚吃了川菜,感觉消化系统不干净.油差.去香港买油.带到海口.冰箱里的坚果(杏仁,松子仁,榛子,花生米),干货都拿过去.周六让人代购橄榄油和蜂蜜和胡椒,带到海南.&amp;&amp;以前早晨吃很多面包,必须出去运动增加dopamine,不然就会sugar crash,心情跟吃的东西有关,吃的越甜越完蛋.多喝水,昨天游泳前喝水润肺.早晨不喝奶,糖多.carb只晚上吃,让血糖变换在睡眠中完成,白天碳水吃水果和蔬菜.&amp;&amp;中午炒牛肉,橄榄油,盐,胡椒,一直把汁水炒没了,跟洋葱和蒜一起吃就可以(今天忘了).整个医疗行业用的都是断箭补锅.治标不治本,让人一直生病,养活了化疗行业,病人花了钱还感谢医生,这些只能知道不能说.大部分人都是追求短期满足,这催生了所有食物都放糖,这样才能卖的多,zf不管.医疗/食品行业都靠这个活着.现在完全不吃面包对面包行业毫无益处.身体好了,没人获利,只有生病的时候,才有人赚钱,阴谋所在.</t>
    <phoneticPr fontId="1" type="noConversion"/>
  </si>
  <si>
    <t>昨晚睡眠较好.睡前要喝奶,一直睡到早6.决定下周3走,上午开半天,相对安全,先到湛江住一晚.When to load delta: ytd movement was counter yDev. Trading yDev would catch most of the big moves and avoid big losses.This is the effective method to outperform market in long run. &amp;&amp;walmart(100),中午鸡汤.Larry最近消失,从12月27周四那次大跌被摧毁意志,再没出现过.饮食:一直保持日内low carb,用红薯代替米饭.到了海南先恢复海香会员.再滑冰.看到AP王的朋友圈,说消费使人快乐,SZ这边拜金+丝毫无羞耻心/觉得深圳湾一号好.&amp;&amp;我反正在四季,你爱来不来.不去浪费时间迎合别人的schedule(有尤其对于习惯性放鸽子的人有用).己方定时间和地点.对方只有迎合的份.这样不至于导致16年的种种不愉快.&amp;&amp;晚上ari放鸽子(一直不可靠),所以跟wayne在四季见面,皇庭吃巴蜀川菜,深圳湾散步.回家路上看到超速,行人闯红灯差点被撞.9点多,十分危险.醉酒的多.(晚上开车事故概率)</t>
    <phoneticPr fontId="1" type="noConversion"/>
  </si>
  <si>
    <t>刚才看了人人网.跟很多人聊过,没啥用.好好发展技能才是王道.时过境迁,现在没人再用校内了,事情总是昙花一现,从以前的msn到校内到wechat,实力+谋身才是王道.一直在反省这六年来都做了什么.跟2013年1月份比.自己会了编程Java, R,每天都在用自己的编的tool.会了git,保存程序.测试了各种各样的交易策略,最后决定是小仓位,多持股,多spread,mDev yDev.昨天聊到董建华,不懂断箭法,刚有解决房地产问题的念头,房价大跌,自己被迫辞职.(岳飞,于谦,都是拔箭遭致杀身之祸).补锅法就是把事情夸张化,让人意识到问题很严重,再往有利的方向引导.保险的销售手法.医生也常用断箭法,治标不治本,这样病人才能源源不断,而且还感谢医生.2018年研究了心理学,易,厚黑学.&amp;&amp;去广州配眼镜告一段落.&amp;&amp;wayne对于杠杆一无所知,怀有憧憬,不了解杠杆的危险性,一直提深圳湾一号,总是往这个上面拽话题. &amp;&amp;香港的仓库要清空/换一个更小的,把东西扔掉,找个晚上,扔外面,其他的带回大陆,找一个搬家公司给运回来,已经花了4万在仓库上,里面家具的价值只有5000.&amp;&amp;缺点:1.喝酒 2.学校烂 3.拜金 4.缺乏一致性稳定性 5.高消费 6.虚荣,晒礼物 7.隐瞒民系(冒充) 8.隐瞒学校.9.不靠谱 &amp;&amp;想想哪个时候自己最单纯,骗子最少.加拿大时期,当时对车,房都没追求,相对简单,&amp;&amp;临走前,取消海南手机,香港手机(每月300).清空迷你仓(每年1w).&amp;&amp;继续强化交易的核心优势,精益求精.&amp;&amp;迷你仓:有价值的拿回深圳.家具类的全部扔掉. &amp;&amp;slow down, be as slow as possible, 能让的人都让.&amp;&amp;晚上有心情波动,晚上吃的土豆泥,现在在喝奶,原因跟手机addiction有关.Cut tomorrow cell usage by 90%.&amp;&amp;黄木岗立交1月29到2月19拆.准备开车去海口.定23号,周三不当不正人少. 晚上不走,因为大货车普遍超速,晚上检查的少.晚上酒驾,疲劳的多,circadian rythm使然.周末天亮开.周二周三比较安全,车少,白天开,没人.7点开到中午, 到湛江休息. 第二天早晨在开. 避免午饭后开, 有困倦的人.晚上更不能开. 在惠州被撞的时候是周末,别忘了,这些人周末才有时间,避开他们.选在工作日2,3这个时候比较靠谱,大部分人要做事.去年7月8和11月25两次被撞都是周日,新手上路+夜车酒驾,很危险.以后:工作日早晨驾驶,过了中午不驾驶.晚上绝对不开.6点左右走,天亮之前出城,天亮以后上高速.&amp;&amp;AP后面yuki又咳嗽,病菌太多.所以不天天expose那个环境是正确的.</t>
    <phoneticPr fontId="1" type="noConversion"/>
  </si>
  <si>
    <t>不靠谱的人,权术制之.今天起来感觉干净,没有昨早川菜造成的油腻感.1.不改变自己的时间规划,别人只可以fit in schedule, narrow window.拖之,婉拒之.&amp;&amp;深圳到处修路,处处不便,浮躁,一刻都闲不闲来.拆黄木岗立交,到处拆楼建楼.&amp;&amp;刚才看了winston的doc(stay awesome china),北上广深:北京艺术氛围,反抗意识.上海商业氛围,直播. 深圳,电子行业,广州:没什么拿得出手的.直播业:整容,电子手段欺骗性呈现,night owl性格类型:无自律,无良好教育,晚睡,抽烟喝酒,拖延症,责任心低,seek novelty,咖啡因成瘾,不稳定.好处:有创造力,对新事物有见解,有偏才.这些不适合委以重任,不适合走得太近.对于night owl型,迟到/放鸽子/神出鬼没的人.权术御之:1.只分配零碎时间,己方作息时间内安排会面,不抽大块时间,保持忙碌形象 2.以不变应万变,保持不动,不把自己置于被动境地 3.杀锋芒,拒绝,拖之 4.保持信息不对称 5.增加对方investment,增加其情绪投入 6.不invest,不投入时间/精力/钱,不接送 7.compliance stacking(规定时间地点,让对方长距离跋涉)8.不露喜怒,深不可测 9.保持距离.千里钓之,用饵诱杀之 &amp;&amp;己有所欲,别人才有机可乘.17年,自己弱点多,才会被利用.骗子一定是有你想要的东西才会得手.人多,流动性大,每个人骗一次就够了.&amp;&amp;污染:底层政府为了GDP,放弃环境.环境是public good定会被滥用 &amp;&amp;那些经历过泡沫破裂的国家人会对投资观点更成熟,这个地方的人被洗脑式的灌输.&amp;&amp;13年在北京,开奔驰,都让路,19年,穿着好,无人挡路+服务态度好,跟开宾利,让路率高一样.别人觉得深不可测,不敢冒这个风险跟你对垒,觉得没胜算,下意识就绕道了.穿得邋邋遢遢就在香港被撞(2次),深圳被撞(1次).到哪都overdress,不透信息.李宗吾:空:讲话空,绷:对于社会,下级,保持绷,外表赫然人物,不苟言笑,人近非犯则篡,凶:无所不用其极,聋:不理批评,密:做事密不透风.&amp;&amp;开车慢真是好.想快反而慢,慢慢悠悠反而最快,而且省油,丝毫不紧张,明白了这个道理.众见其利者,非利也.众见其害者,或利也.</t>
    <phoneticPr fontId="1" type="noConversion"/>
  </si>
  <si>
    <t>self</t>
    <phoneticPr fontId="1" type="noConversion"/>
  </si>
  <si>
    <t>sz</t>
    <phoneticPr fontId="1" type="noConversion"/>
  </si>
  <si>
    <t>雾霾</t>
    <phoneticPr fontId="1" type="noConversion"/>
  </si>
  <si>
    <t>self</t>
    <phoneticPr fontId="1" type="noConversion"/>
  </si>
  <si>
    <t>sz</t>
    <phoneticPr fontId="1" type="noConversion"/>
  </si>
  <si>
    <t>小雾霾</t>
    <phoneticPr fontId="1" type="noConversion"/>
  </si>
  <si>
    <t>self</t>
    <phoneticPr fontId="1" type="noConversion"/>
  </si>
  <si>
    <t xml:space="preserve">韩语T1毕业.上午买了鸡,炖的鸡汤, 鸡汤没啥味道,就是姜汤的味.晚上华强北面点王吃大排面,吃完就不头疼了, 给脑袋直接补充葡萄糖. </t>
    <phoneticPr fontId="1" type="noConversion"/>
  </si>
  <si>
    <t>上午沃尔玛,买三文鱼和牛肉.中午三文鱼+葱蒜.下午四季.听钢琴可以闭眼睛冥想.慢可以战胜快,弱胜强.晚上洗车.雾霾严重.想去游泳泳池雾霾太重.刚去pool就出来了, 后来去洗澡然后听钢琴. 很享受.</t>
    <phoneticPr fontId="1" type="noConversion"/>
  </si>
  <si>
    <t>顺德</t>
    <phoneticPr fontId="1" type="noConversion"/>
  </si>
  <si>
    <t>深圳到海口</t>
    <phoneticPr fontId="1" type="noConversion"/>
  </si>
  <si>
    <t>海口</t>
    <phoneticPr fontId="1" type="noConversion"/>
  </si>
  <si>
    <t>早晨5:21.昨天晚上难熬的一夜. 折射出很多生活习惯问题,积累至此. 1.social network滥用,造成成瘾.这个要杜绝.降低活跃度.时间控制,活跃度控制.在微信上时间太长 2.站立时间不够, 以后要能站不坐. 顺德:完全商业化, 丝毫没人情味, 房间灰大,要求换房间,重新加钱.不但以后不来这个酒店,整个顺德都不来. 珠三角环线污染厉害. 人无灵魂拜金达到极点. 居住质量很低. 晚上一直心跳不正常. 3.这段时间运动不够. 4.最近经常头疼.跟使用电子产品过多有关.到海口要把电子产品的使用压缩到晚上. 4.走路要挺胸抬头,对情绪都正面影响. 5.闭眼倒着走, 金鸡独立都不错. 6.昨晚6点头脑完全不管用, 不能思维. 7.昨天中午饭也被宰了,4个要了120. 珠三角这种劣质的拜金文化赶紧逃离. 8.这次对顺德留下了深刻的印象. 对于污染,拜金,无灵魂,金钱至上都有了深刻的体会.在酒店也是完全被宰.9.珠三角是个垃圾地方,赶快走.10.从昨天checkin(中午)到6点事发生了怎样的变化? 餐厅烟味大, 没有折扣, 前台素质低, 回到房间,灰大,5点到6点睡了一觉,起来就觉得看不见东西. 这地方风水也不行. 加油200.中午在雷州吃的42街.3点到4:30在船上. 这时候帮助了老人,借人笔,让座,这些都是随时要做的积德行善的事情.</t>
    <phoneticPr fontId="1" type="noConversion"/>
  </si>
  <si>
    <t>阳江没有雾霾,湛江雾霾.</t>
    <phoneticPr fontId="1" type="noConversion"/>
  </si>
  <si>
    <t>积德行善</t>
    <phoneticPr fontId="1" type="noConversion"/>
  </si>
  <si>
    <t>珠三角:没有灵魂</t>
    <phoneticPr fontId="1" type="noConversion"/>
  </si>
  <si>
    <t>jack</t>
    <phoneticPr fontId="1" type="noConversion"/>
  </si>
  <si>
    <t>早晨看了日文视频,要跟上不要落后.尤其词汇语法要吃透.在海口,电子产品只晚上用,全部戒除.跟去年比,视力退步, 耳鸣, 没有去年4月份离开海南的时候身体好.5月在山东感冒了一次, 今年一月感冒一次, 21日顺德也是一次恶劣经历(无需多提,再不去即可).在海口多做饭,多在海南四处走走.1.cut social network addiction(电子产品成瘾),limit to night. 海口注意饮食.少在外面吃,自己做饭. 2.休息眼睛.&amp;&amp;下午转了一圈,海大, 日月,兴趣索然,跟去年已经产生了变化,现在变得有针对性. Ptf: make sure short world wide ptf. Put on: energy, FX, ETF, vol, the widely you are spread, the better you are to reap off the benefits of div.</t>
    <phoneticPr fontId="1" type="noConversion"/>
  </si>
  <si>
    <t>jack</t>
    <phoneticPr fontId="1" type="noConversion"/>
  </si>
  <si>
    <t>海口</t>
    <phoneticPr fontId="1" type="noConversion"/>
  </si>
  <si>
    <t>雾霾</t>
    <phoneticPr fontId="1" type="noConversion"/>
  </si>
  <si>
    <t>Cut social media</t>
    <phoneticPr fontId="1" type="noConversion"/>
  </si>
  <si>
    <r>
      <t xml:space="preserve">内地雾霾持续.幸亏逃了出来.什么事都是有第一机会做的时候一定做,越往后越被动.昨天今天海南全岛雾霾.为了缓解眼睛的strain,手机cut:早晨,晚上after 9.其余时候只用于地图. Don't be used as a tool.今天:买牛肉,中午炒肉片.西兰花.吃薯.多站立.以听为主,注意用眼.Social media:fb,xiaonei(renren), msn, msn space,wechat. Didn't yield any benefits/knowledge/long term. Replace food with real food,activity with real activity. Cut out processed food, cut out virtual network. </t>
    </r>
    <r>
      <rPr>
        <b/>
        <sz val="11"/>
        <color theme="1"/>
        <rFont val="宋体"/>
        <family val="3"/>
        <charset val="134"/>
        <scheme val="minor"/>
      </rPr>
      <t>Negative activities</t>
    </r>
    <r>
      <rPr>
        <sz val="11"/>
        <color theme="1"/>
        <rFont val="宋体"/>
        <family val="2"/>
        <charset val="134"/>
        <scheme val="minor"/>
      </rPr>
      <t xml:space="preserve">: wechat, streaming. </t>
    </r>
    <r>
      <rPr>
        <b/>
        <sz val="11"/>
        <color theme="1"/>
        <rFont val="宋体"/>
        <family val="3"/>
        <charset val="134"/>
        <scheme val="minor"/>
      </rPr>
      <t>Positive activities</t>
    </r>
    <r>
      <rPr>
        <sz val="11"/>
        <color theme="1"/>
        <rFont val="宋体"/>
        <family val="2"/>
        <charset val="134"/>
        <scheme val="minor"/>
      </rPr>
      <t>: 四季听钢琴, hangout with friends. cooking. Listening to Ted talks. Regulate online activity: 1.目的性 2.时间控制. &amp;&amp; Sam Vaknin论点: 社交网络是邪恶的,鼓励恶意行为(博取眼球),低能思维,黑白思维,自恋行为(自拍/自恋/gay翻倍),思维同质化.社交网络用途:定时间地点.应该做的事: 1.把每天社交网络时间固定,给自己和别人形成conditioning. 2.只用来邀约,不聊天 3.不看不发动态.&amp;&amp;学到的:1.做现实生活中的事情,远离电子产品.Prefer面对面,不做网上交谈.</t>
    </r>
    <phoneticPr fontId="1" type="noConversion"/>
  </si>
  <si>
    <t>海口</t>
    <phoneticPr fontId="1" type="noConversion"/>
  </si>
  <si>
    <t>self</t>
    <phoneticPr fontId="1" type="noConversion"/>
  </si>
  <si>
    <t>no smog</t>
    <phoneticPr fontId="1" type="noConversion"/>
  </si>
  <si>
    <t>冷</t>
    <phoneticPr fontId="1" type="noConversion"/>
  </si>
  <si>
    <t>1.phone is a slot machine, people feel compelled to pull it. 2.constant fragmented attention will result permanent loss in attention 3.we bulldoze each other's attention left and right. It takes 23 minutes to re-focus attention after attention is lost. 4.the more external interruptions we receive externally, then more we train our brains to internally interrupt 5.conscious interruption needs to be by phone, block out unconscious interruption. 蜂蜜(288), coconut oil(75),pepper(30). Lunch:自制鱼香肉丝.(醋和糖1:1就ok) Dinner:炒豆角.在家里做饭cost远低于外面,而且健康,可以做到一样好吃.</t>
    <phoneticPr fontId="1" type="noConversion"/>
  </si>
  <si>
    <r>
      <t>周二到海口.这几天状态很好,一直自己做饭,感觉比较健康.比珠三角的感觉好多了.海口问题是物价太高,老百姓对外地人有抵触心理.现在对很多人+事情也能一眼看透,做自己喜欢的事.没有utility的人不主动接触. 绷字精要. 1.增加对方投资,不接送,对方到达指定地点 2.不主动 3.不分享 4.不改变计划,对方只能fit in schedule.办事办一半, 用断箭来保持优势,用补锅来制造感恩.5.不显露情绪,无论正面和负面.深不可测.在去年7月份撞车事故的处理中,各方面的处理达到了一个很高的层次.现在也能看出来低级和高级的处理方式.远离低层的价值观(例如拜金,愤怒,反社会,低级套路),崇尚高级的处事方式:1.复杂,捉摸不透,性格不可测 2.深刻的知识和思想 3.最高级的是正面思维,幸福感和满足感,强者情绪. 4.赫赫然,不可琢磨,不可侵犯 5.讲事情只模糊讲外围,不讲精要 6.保持礼貌,客气和距离感 7.不投资关系 8.少情感/情绪 9.unreact 10.不在任何低档次场合出现.包括低档的人的circle,chatgroup. 11.不跟愤怒的底层和弱者来往 12.高级别社交,靠绷.13.远离lowB/等级低的人: 情绪写在脸上,格局低,轻易被他人影响,OCD,可预测,任何瘾,网络依赖,不分场合长篇大论,嘴太碎,偏见深,知识水平低,拜金,聊车/房/股(层次较低),情绪负面状态,抱怨,拍马屁,追星(脑残),长得丑而没有魅力的,挣扎在温饱线上的,没有深厚背景,根基很浅的.</t>
    </r>
    <r>
      <rPr>
        <b/>
        <sz val="11"/>
        <color theme="1"/>
        <rFont val="宋体"/>
        <family val="3"/>
        <charset val="134"/>
        <scheme val="minor"/>
      </rPr>
      <t>高段位:</t>
    </r>
    <r>
      <rPr>
        <sz val="11"/>
        <color theme="1"/>
        <rFont val="宋体"/>
        <family val="2"/>
        <charset val="134"/>
        <scheme val="minor"/>
      </rPr>
      <t xml:space="preserve"> 看不出情绪,格局高,不多说,理性,没偏见,可讲道理,不喊叫,文化高,知识水平高,有思想体系,对生活有感悟,不聊低俗,聊文化,哲学,养生,文学,幸福感很深,行为有魅力,背景深厚,根基很深.</t>
    </r>
    <r>
      <rPr>
        <b/>
        <sz val="11"/>
        <color theme="1"/>
        <rFont val="宋体"/>
        <family val="3"/>
        <charset val="134"/>
        <scheme val="minor"/>
      </rPr>
      <t>女人高段位</t>
    </r>
    <r>
      <rPr>
        <sz val="11"/>
        <color theme="1"/>
        <rFont val="宋体"/>
        <family val="2"/>
        <charset val="134"/>
        <scheme val="minor"/>
      </rPr>
      <t xml:space="preserve">:温柔善良,有女人味,不慌不忙,性格好,幸福感强,情绪隐忍,顾大局. </t>
    </r>
    <r>
      <rPr>
        <b/>
        <sz val="11"/>
        <color theme="1"/>
        <rFont val="宋体"/>
        <family val="3"/>
        <charset val="134"/>
        <scheme val="minor"/>
      </rPr>
      <t>男人高段位</t>
    </r>
    <r>
      <rPr>
        <sz val="11"/>
        <color theme="1"/>
        <rFont val="宋体"/>
        <family val="2"/>
        <charset val="134"/>
        <scheme val="minor"/>
      </rPr>
      <t>:不露情绪,有男人味,慢,unreactive,聊大不聊小,聊高不聊低,如鱼得水,做人隐忍,有手腕,根基深,选择多,为人处事令人舒服无压力.</t>
    </r>
    <phoneticPr fontId="1" type="noConversion"/>
  </si>
  <si>
    <t>self</t>
    <phoneticPr fontId="1" type="noConversion"/>
  </si>
  <si>
    <t>smog</t>
    <phoneticPr fontId="1" type="noConversion"/>
  </si>
  <si>
    <t>核心竞争力</t>
    <phoneticPr fontId="1" type="noConversion"/>
  </si>
  <si>
    <t>Food</t>
    <phoneticPr fontId="1" type="noConversion"/>
  </si>
  <si>
    <t>小鸡炖蘑菇</t>
    <phoneticPr fontId="1" type="noConversion"/>
  </si>
  <si>
    <t>中午:牛腩饭(服务区),晚上:家里喝粥</t>
    <phoneticPr fontId="1" type="noConversion"/>
  </si>
  <si>
    <t>鱼香肉丝</t>
    <phoneticPr fontId="1" type="noConversion"/>
  </si>
  <si>
    <t>中午:牛肉(半斤),西兰花,红薯.</t>
    <phoneticPr fontId="1" type="noConversion"/>
  </si>
  <si>
    <t>炒牛里脊肉.进步:炒两次,第二次爆锅,最后勾芡.</t>
    <phoneticPr fontId="1" type="noConversion"/>
  </si>
  <si>
    <t>中午:宫保鸡丁/烤三文鱼.三文鱼很成功,鸡丁没炒够.</t>
    <phoneticPr fontId="1" type="noConversion"/>
  </si>
  <si>
    <t>解决所有生活中的大问题,需要转回核心竞争力上.核心竞争力强大了,很多问题迎刃而解.核心竞争力提升:更多地点选择,接触更优秀的人,身体/心理健康提升,家庭困扰解决. 1.职业 2.Marriage/children.把资金活用,而不是消费,这样才能做大.淘汰所有固定支出,扩大固定收入.1.把HK迷你仓淘汰. (仓内价值远低于存储费用).招行的信用卡有年费,点数用完后淘汰之.2.没用的手机号淘汰,降成普通计划.3.保持自己做饭,更健康,实惠. &amp;&amp; 1.一次150g三文鱼即可,注意把白色脂肪切下,吸收不了. 2.炒肉菜烟大,有害健康,腌肉时不要放酱油,只放淀粉,盐,胡椒,注意戴口罩,多用烤箱 3.大润发停车方便,东西比远大新鲜,自助付款快. &amp;&amp; dopamine induced电子产品成瘾症:很多人已经深受影响,social media是个net negative的事情.但是他们意识不到.要在现实生活中做事,做饭,健身,和朋友见面.做实实在在的事情.</t>
    <phoneticPr fontId="1" type="noConversion"/>
  </si>
  <si>
    <t>今天早晨离开深圳,到顺德.明天早晨开车到徐闻. 加油200,高速公路费1000, 中午在香云轩吃饭120,住酒店750.车速慢,危险少.香云轩素质差,抽烟多,吃的不爽.吃的牛仔骨,排骨饭,生菜,紫菜卷难吃,一点都不便宜.早晨2个鸡蛋.明天到海口.顺德这边污染比深圳厉害,明早速走.酒店里都灰很大. 这个房型没什么人住,因为贵.(750),都赶上湛江喜来登的费用了.晚上早点休息.明天一早出发. 这灰大,一直有痰,在外面住就有这个问题. 灰尘没有incentive处理,就是宰一次客.空气质量这么差,还不如直接飞海口,空气里都是灰. (1.27补记:这天状态不好,主要前一天的social media activity和珠三角的脏,1.直接开出珠三角,到污染小的地方 2.social media控制时间,状态:先隐身,一个月后公布)</t>
    <phoneticPr fontId="1" type="noConversion"/>
  </si>
  <si>
    <t>轻微雾霾</t>
    <phoneticPr fontId="1" type="noConversion"/>
  </si>
  <si>
    <r>
      <t>昨晚休息质量一般,还做了噩梦.需要做的第一点是减少社交媒体exposure(一次,晚6点左右).这个时候短暂check email,wechat.与其每天check 150次手机,要把这段时间完全活用,让人形成feedback,只有晚上才会用手机.吸取这些年来诸多social media的教训,最后对自己没帮助.2001年chinaren校友录,2001-2009 MSN, 2007年人人,2012-present wechat.2005-Present FB,2016-2017直播.对我本人来讲,最重要的成就,包括学历,工作机会,交易研究,学习Java和R,和这些社交媒体都没关系.Build的relationship也毫无意义.2018年一年戒除了直播,断绝了negative utility的来源,短视频和bilibili和youtube大致上没有不稳定utility. 2019年 1.每天把social media时间</t>
    </r>
    <r>
      <rPr>
        <b/>
        <sz val="11"/>
        <color theme="1"/>
        <rFont val="宋体"/>
        <family val="3"/>
        <charset val="134"/>
        <scheme val="minor"/>
      </rPr>
      <t>压缩到晚饭后</t>
    </r>
    <r>
      <rPr>
        <sz val="11"/>
        <color theme="1"/>
        <rFont val="宋体"/>
        <family val="2"/>
        <charset val="134"/>
        <scheme val="minor"/>
      </rPr>
      <t xml:space="preserve"> 2.不为平台generate live feed, 去除时效性-&gt;变成记录 3.用教学视频代替社交网络,学各领域的知识. 4.发展多方面的兴趣,包括户外运动.加拿大户外运动多.5.禁止无脑互动,包括社交网络回复 6.不点赞,不评论 7.发信息都用语音,除非有些利益不相关的人,这些几个字即可 8.留很少availability给social media 9.拒绝无脑cult 10.贴近增加utility的东西,一是宠物,增加寿命. 11.delete linkedin account之后没有任何影响,节省了几百个小时. 12.禁止互动,主页,无脑pull lever的寻找多巴胺的行文. 去年禁了直播,今年禁wechat.&amp;&amp;学鸡蛋饼,酸辣汤,胡辣汤,韩国小菜,西班牙海鲜饭, 意大利lasagna, 匈牙利goulash, 俄罗斯罐牛,罐羊</t>
    </r>
    <phoneticPr fontId="1" type="noConversion"/>
  </si>
  <si>
    <t>把时间用在有意义的地方.1.学语言 2.学做饭,这个都是很好的conversation starter.刚看了lasagna的教程,肉是牛肉和猪肉碎+cheese和面,不值得卖的这个价格(100+),都不是真肉.</t>
    <phoneticPr fontId="1" type="noConversion"/>
  </si>
  <si>
    <t>self</t>
    <phoneticPr fontId="1" type="noConversion"/>
  </si>
  <si>
    <t>移动</t>
    <phoneticPr fontId="1" type="noConversion"/>
  </si>
  <si>
    <t>lily北京来海口</t>
    <phoneticPr fontId="1" type="noConversion"/>
  </si>
  <si>
    <t>self深圳到海口</t>
    <phoneticPr fontId="1" type="noConversion"/>
  </si>
  <si>
    <t>好</t>
    <phoneticPr fontId="1" type="noConversion"/>
  </si>
  <si>
    <t>self</t>
    <phoneticPr fontId="1" type="noConversion"/>
  </si>
  <si>
    <t>大好,没有雾霾</t>
    <phoneticPr fontId="1" type="noConversion"/>
  </si>
  <si>
    <t>厨艺上升</t>
    <phoneticPr fontId="1" type="noConversion"/>
  </si>
  <si>
    <t>符合dev,T-1,前20&gt;O%的,加大仓位做T.EOD回到1/4仓.US没有什么大意义,没法经常trade.保持所有和dev一致就可以.继续做关于yDev/mDev的研究,看看哪个更加统计有效.  &amp;&amp; 中午做了石锅拌饭的菜(西葫芦,木耳,黄瓜,胡萝卜,豆芽,辣椒),晚上做了鸡蛋饼(面粉+鸡蛋+水). &amp;&amp;前20&gt;Open+yDev+pmcoY这三个是重要参数. &amp;&amp;在精品超市买了橄榄油,</t>
    <phoneticPr fontId="1" type="noConversion"/>
  </si>
  <si>
    <t xml:space="preserve">cut </t>
    <phoneticPr fontId="1" type="noConversion"/>
  </si>
  <si>
    <t>self</t>
    <phoneticPr fontId="1" type="noConversion"/>
  </si>
  <si>
    <t>现在回想起温哥华年代跟现在比并没什么不同.自力更生,自我生存,韧劲坚韧才是王道.持续反省自己,什么对自己有用,什么造成了负面的影响.负面的,例如直播,在2017年年底已经eradicate, 社交媒体暂时是每天20分钟, 到最后会转成need based. 1.利用适当沉默 2.破处坏习惯方法 time limit+fixed use schedule+deregularization+replacement with other interests+delay usage+only use on computer not phone. 1.kill new notification 2.only do at specific time. &amp;&amp; persuasion: use mindless behavior. People act on scripts.提供原因可以增加compliance rate.&amp;&amp; Be mindful of feelings &amp; actions.(日语N3停课)</t>
    <phoneticPr fontId="1" type="noConversion"/>
  </si>
  <si>
    <t>1.防二手烟.200m中国人在21th世纪die of smoking. 2.去除无关紧要的人,防止负面影响,尤其如果造成负面rumination,负面reinforcement,切断源头, 拒绝投入investment,拒绝对自己控制不了的习惯的上瘾 -&gt;这个会造成mood swing,helplessness,rumination.对一个object exposure太多-&gt;results in addiction.打卡/每天提交听力,这个会形成习惯,会对feedback成瘾,没有feedback会造成失落,和负面情绪.所以:1.不应该每天提交,这个更加造成成瘾,而应该每周提交 2.不利的addiction减少exposure. 3.Wealth可以分离人群,这个很重要,远离低SES人群.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</si>
</sst>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5"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b/>
      <sz val="11"/>
      <color theme="1"/>
      <name val="宋体"/>
      <family val="2"/>
      <charset val="134"/>
      <scheme val="minor"/>
    </font>
    <font>
      <sz val="11"/>
      <color theme="1"/>
      <name val="宋体"/>
      <family val="3"/>
      <charset val="134"/>
      <scheme val="minor"/>
    </font>
  </fonts>
  <fills count="2">
    <fill>
      <patternFill patternType="none"/>
    </fill>
    <fill>
      <patternFill patternType="gray125"/>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20">
    <xf numFmtId="0" fontId="0" fillId="0" borderId="0" xfId="0">
      <alignment vertical="center"/>
    </xf>
    <xf numFmtId="0" fontId="0" fillId="0" borderId="0" xfId="0" applyNumberFormat="1">
      <alignment vertical="center"/>
    </xf>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center"/>
    </xf>
    <xf numFmtId="58" fontId="0" fillId="0" borderId="0" xfId="0" applyNumberFormat="1">
      <alignment vertical="center"/>
    </xf>
    <xf numFmtId="10" fontId="0" fillId="0" borderId="0" xfId="0" applyNumberFormat="1">
      <alignment vertical="center"/>
    </xf>
    <xf numFmtId="0" fontId="4" fillId="0" borderId="0" xfId="0" applyFont="1" applyAlignment="1">
      <alignment vertical="center" wrapText="1"/>
    </xf>
    <xf numFmtId="3" fontId="0" fillId="0" borderId="0" xfId="0" applyNumberFormat="1">
      <alignment vertical="center"/>
    </xf>
    <xf numFmtId="9" fontId="0" fillId="0" borderId="0" xfId="0" applyNumberFormat="1">
      <alignment vertical="center"/>
    </xf>
    <xf numFmtId="176"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quotePrefix="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475.620404050926" createdVersion="4" refreshedVersion="4" minRefreshableVersion="3" recordCount="38">
  <cacheSource type="worksheet">
    <worksheetSource ref="A1:M39" sheet="许氏"/>
  </cacheSource>
  <cacheFields count="13">
    <cacheField name="Date" numFmtId="58">
      <sharedItems containsSemiMixedTypes="0" containsNonDate="0" containsDate="1" containsString="0" minDate="2018-11-16T00:00:00" maxDate="2019-01-11T00:00:00" count="38">
        <d v="2018-11-16T00:00:00"/>
        <d v="2018-12-03T00:00:00"/>
        <d v="2018-12-04T00:00:00"/>
        <d v="2018-12-05T00:00:00"/>
        <d v="2018-12-06T00:00:00"/>
        <d v="2018-12-07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sharedItems>
    </cacheField>
    <cacheField name="weekday" numFmtId="0">
      <sharedItems containsSemiMixedTypes="0" containsString="0" containsNumber="1" containsInteger="1" minValue="1" maxValue="7"/>
    </cacheField>
    <cacheField name="cash" numFmtId="0">
      <sharedItems containsString="0" containsBlank="1" containsNumber="1" minValue="0.86640097036908692" maxValue="0.88800000000000001"/>
    </cacheField>
    <cacheField name="许氏cash" numFmtId="0">
      <sharedItems containsString="0" containsBlank="1" containsNumber="1" minValue="0.877" maxValue="0.89300000000000002"/>
    </cacheField>
    <cacheField name="quote" numFmtId="0">
      <sharedItems containsString="0" containsBlank="1" containsNumber="1" minValue="0.88260000000000005" maxValue="0.89749999999999996" count="11">
        <n v="0.89749999999999996"/>
        <m/>
        <n v="0.89400000000000002"/>
        <n v="0.89100000000000001"/>
        <n v="0.89349999999999996"/>
        <n v="0.89300000000000002"/>
        <n v="0.88949999999999996"/>
        <n v="0.88880000000000003"/>
        <n v="0.88749999999999996"/>
        <n v="0.88649999999999995"/>
        <n v="0.88260000000000005"/>
      </sharedItems>
    </cacheField>
    <cacheField name="Markup" numFmtId="0">
      <sharedItems containsString="0" containsBlank="1" containsNumber="1" minValue="0" maxValue="6.3854047890536947E-3"/>
    </cacheField>
    <cacheField name="RMB" numFmtId="0">
      <sharedItems containsString="0" containsBlank="1" containsNumber="1" containsInteger="1" minValue="100000" maxValue="200000"/>
    </cacheField>
    <cacheField name="HKD" numFmtId="0">
      <sharedItems containsString="0" containsBlank="1" containsNumber="1" minValue="111982.08286674132" maxValue="224466.8911335578"/>
    </cacheField>
    <cacheField name="转出行" numFmtId="0">
      <sharedItems containsBlank="1" count="4">
        <s v="招行6727"/>
        <m/>
        <s v="HSBC CHINA"/>
        <s v="招行1555"/>
      </sharedItems>
    </cacheField>
    <cacheField name="转入行" numFmtId="0">
      <sharedItems containsBlank="1"/>
    </cacheField>
    <cacheField name="Recipent" numFmtId="0">
      <sharedItems containsBlank="1" count="6">
        <s v="车华荣"/>
        <m/>
        <s v="张晨晓"/>
        <s v="麦晁昊"/>
        <s v="詹添玮"/>
        <s v="吴嘉仪"/>
      </sharedItems>
    </cacheField>
    <cacheField name="Recipient bank" numFmtId="0">
      <sharedItems containsBlank="1" count="8">
        <s v="交通银行深圳上步支行"/>
        <m/>
        <s v="中国银行深圳国贸支行"/>
        <s v="浦发银行深圳分行"/>
        <s v="中国银行深圳市分行"/>
        <s v="中国银行深圳赛格广场支行"/>
        <s v="民生银行深圳福华支行"/>
        <s v="华兴银行深圳分行"/>
      </sharedItems>
    </cacheField>
    <cacheField name="not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3481.64500196759" createdVersion="4" refreshedVersion="4" minRefreshableVersion="3" recordCount="519">
  <cacheSource type="worksheet">
    <worksheetSource ref="A1:K1048576" sheet="2018"/>
  </cacheSource>
  <cacheFields count="11">
    <cacheField name="Date" numFmtId="0">
      <sharedItems containsDate="1" containsBlank="1" containsMixedTypes="1" minDate="2018-01-01T00:00:00" maxDate="2019-01-01T00:00:00"/>
    </cacheField>
    <cacheField name="MO" numFmtId="0">
      <sharedItems containsString="0" containsBlank="1" containsNumber="1" containsInteger="1" minValue="1" maxValue="12" count="13">
        <n v="1"/>
        <n v="2"/>
        <n v="3"/>
        <n v="4"/>
        <n v="5"/>
        <n v="6"/>
        <n v="7"/>
        <n v="8"/>
        <n v="9"/>
        <n v="10"/>
        <n v="11"/>
        <n v="12"/>
        <m/>
      </sharedItems>
    </cacheField>
    <cacheField name="Wd" numFmtId="0">
      <sharedItems containsString="0" containsBlank="1" containsNumber="1" containsInteger="1" minValue="1" maxValue="7"/>
    </cacheField>
    <cacheField name="Comment" numFmtId="0">
      <sharedItems containsBlank="1" longText="1"/>
    </cacheField>
    <cacheField name="Cost" numFmtId="0">
      <sharedItems containsString="0" containsBlank="1" containsNumber="1" minValue="0" maxValue="13300"/>
    </cacheField>
    <cacheField name="他人开销" numFmtId="0">
      <sharedItems containsString="0" containsBlank="1" containsNumber="1" minValue="50" maxValue="350"/>
    </cacheField>
    <cacheField name="Ppl" numFmtId="0">
      <sharedItems containsBlank="1" count="10">
        <m/>
        <s v="jack"/>
        <s v="wayne"/>
        <s v="chen"/>
        <s v="self"/>
        <s v="larry"/>
        <s v="Kelly"/>
        <s v="Home"/>
        <s v="larry+wayne"/>
        <s v="wayne, larry"/>
      </sharedItems>
    </cacheField>
    <cacheField name="地点" numFmtId="0">
      <sharedItems containsBlank="1" count="23">
        <m/>
        <s v="海口"/>
        <s v="三亚"/>
        <s v="保亭"/>
        <s v="sz"/>
        <s v="gz"/>
        <s v="zhengzhou"/>
        <s v="青岛"/>
        <s v="威海"/>
        <s v="南京"/>
        <s v="深圳"/>
        <s v="昆明"/>
        <s v="丽江"/>
        <s v="昆明-&gt;深圳"/>
        <s v="foshan"/>
        <s v="hk"/>
        <s v="macau"/>
        <s v="shunde"/>
        <s v="zhangzhou"/>
        <s v="xiamen"/>
        <s v="shenzhen"/>
        <s v="home"/>
        <s v="顺德广州"/>
      </sharedItems>
    </cacheField>
    <cacheField name="天气" numFmtId="0">
      <sharedItems containsBlank="1"/>
    </cacheField>
    <cacheField name="夜体重" numFmtId="0">
      <sharedItems containsString="0" containsBlank="1" containsNumber="1" minValue="0" maxValue="71.3"/>
    </cacheField>
    <cacheField name="Keywor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
  <r>
    <x v="0"/>
    <n v="5"/>
    <m/>
    <m/>
    <x v="0"/>
    <m/>
    <n v="200000"/>
    <n v="222841"/>
    <x v="0"/>
    <s v="HSBC HK"/>
    <x v="0"/>
    <x v="0"/>
    <m/>
  </r>
  <r>
    <x v="1"/>
    <n v="1"/>
    <m/>
    <m/>
    <x v="1"/>
    <m/>
    <m/>
    <m/>
    <x v="1"/>
    <m/>
    <x v="1"/>
    <x v="1"/>
    <m/>
  </r>
  <r>
    <x v="2"/>
    <n v="2"/>
    <m/>
    <m/>
    <x v="2"/>
    <m/>
    <n v="200000"/>
    <n v="223713.64653243846"/>
    <x v="0"/>
    <s v="HSBC HK"/>
    <x v="2"/>
    <x v="2"/>
    <m/>
  </r>
  <r>
    <x v="3"/>
    <n v="3"/>
    <n v="0.88"/>
    <n v="0.88700000000000001"/>
    <x v="3"/>
    <n v="4.5095828635850488E-3"/>
    <n v="200000"/>
    <n v="224466.8911335578"/>
    <x v="0"/>
    <s v="HSBC HK"/>
    <x v="2"/>
    <x v="3"/>
    <m/>
  </r>
  <r>
    <x v="4"/>
    <n v="4"/>
    <n v="0.88100000000000001"/>
    <n v="0.88900000000000001"/>
    <x v="4"/>
    <n v="5.0618672665916353E-3"/>
    <m/>
    <m/>
    <x v="1"/>
    <m/>
    <x v="1"/>
    <x v="1"/>
    <m/>
  </r>
  <r>
    <x v="5"/>
    <n v="5"/>
    <m/>
    <n v="0.89"/>
    <x v="2"/>
    <n v="4.4943820224718767E-3"/>
    <m/>
    <m/>
    <x v="1"/>
    <m/>
    <x v="1"/>
    <x v="1"/>
    <m/>
  </r>
  <r>
    <x v="6"/>
    <n v="1"/>
    <m/>
    <m/>
    <x v="1"/>
    <m/>
    <m/>
    <m/>
    <x v="1"/>
    <m/>
    <x v="1"/>
    <x v="1"/>
    <m/>
  </r>
  <r>
    <x v="7"/>
    <n v="2"/>
    <m/>
    <n v="0.89300000000000002"/>
    <x v="0"/>
    <n v="5.0391937290032995E-3"/>
    <m/>
    <m/>
    <x v="1"/>
    <m/>
    <x v="1"/>
    <x v="1"/>
    <m/>
  </r>
  <r>
    <x v="8"/>
    <n v="3"/>
    <m/>
    <m/>
    <x v="1"/>
    <m/>
    <m/>
    <m/>
    <x v="1"/>
    <m/>
    <x v="1"/>
    <x v="1"/>
    <m/>
  </r>
  <r>
    <x v="9"/>
    <n v="4"/>
    <m/>
    <m/>
    <x v="1"/>
    <m/>
    <m/>
    <m/>
    <x v="1"/>
    <m/>
    <x v="1"/>
    <x v="1"/>
    <m/>
  </r>
  <r>
    <x v="10"/>
    <n v="5"/>
    <m/>
    <m/>
    <x v="1"/>
    <m/>
    <m/>
    <m/>
    <x v="1"/>
    <m/>
    <x v="1"/>
    <x v="1"/>
    <m/>
  </r>
  <r>
    <x v="11"/>
    <n v="6"/>
    <m/>
    <m/>
    <x v="1"/>
    <m/>
    <m/>
    <m/>
    <x v="1"/>
    <m/>
    <x v="1"/>
    <x v="1"/>
    <m/>
  </r>
  <r>
    <x v="12"/>
    <n v="7"/>
    <m/>
    <m/>
    <x v="1"/>
    <m/>
    <m/>
    <m/>
    <x v="1"/>
    <m/>
    <x v="1"/>
    <x v="1"/>
    <m/>
  </r>
  <r>
    <x v="13"/>
    <n v="1"/>
    <m/>
    <m/>
    <x v="1"/>
    <m/>
    <m/>
    <m/>
    <x v="1"/>
    <m/>
    <x v="1"/>
    <x v="1"/>
    <m/>
  </r>
  <r>
    <x v="14"/>
    <n v="2"/>
    <m/>
    <m/>
    <x v="1"/>
    <m/>
    <m/>
    <m/>
    <x v="1"/>
    <m/>
    <x v="1"/>
    <x v="1"/>
    <m/>
  </r>
  <r>
    <x v="15"/>
    <n v="3"/>
    <m/>
    <m/>
    <x v="1"/>
    <m/>
    <m/>
    <m/>
    <x v="1"/>
    <m/>
    <x v="1"/>
    <x v="1"/>
    <m/>
  </r>
  <r>
    <x v="16"/>
    <n v="4"/>
    <m/>
    <m/>
    <x v="1"/>
    <m/>
    <m/>
    <m/>
    <x v="1"/>
    <m/>
    <x v="1"/>
    <x v="1"/>
    <m/>
  </r>
  <r>
    <x v="17"/>
    <n v="5"/>
    <m/>
    <m/>
    <x v="1"/>
    <m/>
    <m/>
    <m/>
    <x v="1"/>
    <m/>
    <x v="1"/>
    <x v="1"/>
    <m/>
  </r>
  <r>
    <x v="18"/>
    <n v="6"/>
    <m/>
    <m/>
    <x v="1"/>
    <m/>
    <m/>
    <m/>
    <x v="1"/>
    <m/>
    <x v="1"/>
    <x v="1"/>
    <m/>
  </r>
  <r>
    <x v="19"/>
    <n v="7"/>
    <m/>
    <m/>
    <x v="1"/>
    <m/>
    <m/>
    <m/>
    <x v="1"/>
    <m/>
    <x v="1"/>
    <x v="1"/>
    <m/>
  </r>
  <r>
    <x v="20"/>
    <n v="1"/>
    <m/>
    <n v="0.89100000000000001"/>
    <x v="5"/>
    <n v="2.2446689113355678E-3"/>
    <n v="100000"/>
    <n v="111982.08286674132"/>
    <x v="2"/>
    <s v="HSBC HK"/>
    <x v="3"/>
    <x v="3"/>
    <s v="Hbank. Mark up is low, so transferred.RMB stabilized a bit at these levels."/>
  </r>
  <r>
    <x v="21"/>
    <n v="2"/>
    <m/>
    <m/>
    <x v="1"/>
    <m/>
    <m/>
    <m/>
    <x v="1"/>
    <m/>
    <x v="1"/>
    <x v="1"/>
    <m/>
  </r>
  <r>
    <x v="22"/>
    <n v="3"/>
    <m/>
    <m/>
    <x v="1"/>
    <m/>
    <m/>
    <m/>
    <x v="1"/>
    <m/>
    <x v="1"/>
    <x v="1"/>
    <m/>
  </r>
  <r>
    <x v="23"/>
    <n v="4"/>
    <m/>
    <m/>
    <x v="1"/>
    <m/>
    <m/>
    <m/>
    <x v="1"/>
    <m/>
    <x v="1"/>
    <x v="1"/>
    <m/>
  </r>
  <r>
    <x v="24"/>
    <n v="5"/>
    <n v="0.878"/>
    <n v="0.88900000000000001"/>
    <x v="3"/>
    <n v="2.2497187851517886E-3"/>
    <n v="150000"/>
    <n v="168350.16835016836"/>
    <x v="2"/>
    <s v="HSBC HK"/>
    <x v="3"/>
    <x v="4"/>
    <m/>
  </r>
  <r>
    <x v="25"/>
    <n v="6"/>
    <m/>
    <m/>
    <x v="1"/>
    <m/>
    <m/>
    <m/>
    <x v="1"/>
    <m/>
    <x v="1"/>
    <x v="1"/>
    <m/>
  </r>
  <r>
    <x v="26"/>
    <n v="7"/>
    <m/>
    <m/>
    <x v="1"/>
    <m/>
    <m/>
    <m/>
    <x v="1"/>
    <m/>
    <x v="1"/>
    <x v="1"/>
    <m/>
  </r>
  <r>
    <x v="27"/>
    <n v="1"/>
    <m/>
    <m/>
    <x v="1"/>
    <m/>
    <m/>
    <m/>
    <x v="1"/>
    <m/>
    <x v="1"/>
    <x v="1"/>
    <m/>
  </r>
  <r>
    <x v="28"/>
    <n v="2"/>
    <m/>
    <m/>
    <x v="1"/>
    <m/>
    <m/>
    <m/>
    <x v="1"/>
    <m/>
    <x v="1"/>
    <x v="1"/>
    <m/>
  </r>
  <r>
    <x v="29"/>
    <n v="3"/>
    <n v="0.87596355991590757"/>
    <n v="0.88800000000000001"/>
    <x v="6"/>
    <n v="1.6891891891890332E-3"/>
    <n v="100000"/>
    <n v="112422.70938729624"/>
    <x v="3"/>
    <s v="HSBC HK"/>
    <x v="4"/>
    <x v="5"/>
    <m/>
  </r>
  <r>
    <x v="30"/>
    <n v="4"/>
    <n v="0.88800000000000001"/>
    <n v="0.88800000000000001"/>
    <x v="7"/>
    <n v="9.009009009008917E-4"/>
    <n v="100000"/>
    <n v="112511.25112511251"/>
    <x v="3"/>
    <s v="HSBC HK"/>
    <x v="3"/>
    <x v="3"/>
    <m/>
  </r>
  <r>
    <x v="31"/>
    <n v="5"/>
    <m/>
    <m/>
    <x v="1"/>
    <m/>
    <m/>
    <m/>
    <x v="1"/>
    <m/>
    <x v="1"/>
    <x v="1"/>
    <m/>
  </r>
  <r>
    <x v="32"/>
    <n v="6"/>
    <m/>
    <m/>
    <x v="1"/>
    <m/>
    <m/>
    <m/>
    <x v="1"/>
    <m/>
    <x v="1"/>
    <x v="1"/>
    <m/>
  </r>
  <r>
    <x v="33"/>
    <n v="7"/>
    <m/>
    <m/>
    <x v="1"/>
    <m/>
    <m/>
    <m/>
    <x v="1"/>
    <m/>
    <x v="1"/>
    <x v="1"/>
    <m/>
  </r>
  <r>
    <x v="34"/>
    <n v="1"/>
    <m/>
    <n v="0.88749999999999996"/>
    <x v="8"/>
    <n v="0"/>
    <n v="100000"/>
    <n v="112676.05633802817"/>
    <x v="2"/>
    <s v="HSBC HK"/>
    <x v="3"/>
    <x v="6"/>
    <m/>
  </r>
  <r>
    <x v="35"/>
    <n v="2"/>
    <n v="0.875426770550643"/>
    <n v="0.88500000000000001"/>
    <x v="8"/>
    <n v="2.8248587570620654E-3"/>
    <n v="150000"/>
    <n v="169014.08450704225"/>
    <x v="2"/>
    <s v="HSBC HK"/>
    <x v="4"/>
    <x v="5"/>
    <m/>
  </r>
  <r>
    <x v="36"/>
    <n v="3"/>
    <m/>
    <n v="0.88300000000000001"/>
    <x v="9"/>
    <n v="3.9637599093997888E-3"/>
    <n v="100000"/>
    <n v="112803.15848843768"/>
    <x v="2"/>
    <s v="HSBC HK"/>
    <x v="5"/>
    <x v="7"/>
    <m/>
  </r>
  <r>
    <x v="37"/>
    <n v="4"/>
    <n v="0.86640097036908692"/>
    <n v="0.877"/>
    <x v="10"/>
    <n v="6.3854047890536947E-3"/>
    <n v="100000"/>
    <n v="113301.60888284614"/>
    <x v="2"/>
    <s v="HSBC HK"/>
    <x v="5"/>
    <x v="7"/>
    <s v="入现金,被我批评了"/>
  </r>
</pivotCacheRecords>
</file>

<file path=xl/pivotCache/pivotCacheRecords2.xml><?xml version="1.0" encoding="utf-8"?>
<pivotCacheRecords xmlns="http://schemas.openxmlformats.org/spreadsheetml/2006/main" xmlns:r="http://schemas.openxmlformats.org/officeDocument/2006/relationships" count="519">
  <r>
    <d v="2018-01-01T00:00:00"/>
    <x v="0"/>
    <n v="1"/>
    <m/>
    <n v="2400"/>
    <m/>
    <x v="0"/>
    <x v="0"/>
    <m/>
    <m/>
    <m/>
  </r>
  <r>
    <d v="2018-01-02T00:00:00"/>
    <x v="0"/>
    <n v="2"/>
    <m/>
    <m/>
    <m/>
    <x v="0"/>
    <x v="0"/>
    <m/>
    <m/>
    <m/>
  </r>
  <r>
    <d v="2018-01-03T00:00:00"/>
    <x v="0"/>
    <n v="3"/>
    <m/>
    <m/>
    <m/>
    <x v="0"/>
    <x v="0"/>
    <m/>
    <m/>
    <m/>
  </r>
  <r>
    <d v="2018-01-04T00:00:00"/>
    <x v="0"/>
    <n v="4"/>
    <m/>
    <m/>
    <m/>
    <x v="0"/>
    <x v="0"/>
    <m/>
    <m/>
    <m/>
  </r>
  <r>
    <d v="2018-01-05T00:00:00"/>
    <x v="0"/>
    <n v="5"/>
    <m/>
    <m/>
    <m/>
    <x v="0"/>
    <x v="0"/>
    <m/>
    <m/>
    <m/>
  </r>
  <r>
    <d v="2018-01-06T00:00:00"/>
    <x v="0"/>
    <n v="6"/>
    <m/>
    <m/>
    <m/>
    <x v="0"/>
    <x v="0"/>
    <m/>
    <m/>
    <m/>
  </r>
  <r>
    <d v="2018-01-07T00:00:00"/>
    <x v="0"/>
    <n v="7"/>
    <m/>
    <m/>
    <m/>
    <x v="0"/>
    <x v="0"/>
    <m/>
    <m/>
    <m/>
  </r>
  <r>
    <d v="2018-01-08T00:00:00"/>
    <x v="0"/>
    <n v="1"/>
    <m/>
    <m/>
    <m/>
    <x v="0"/>
    <x v="0"/>
    <m/>
    <m/>
    <m/>
  </r>
  <r>
    <d v="2018-01-09T00:00:00"/>
    <x v="0"/>
    <n v="2"/>
    <m/>
    <m/>
    <m/>
    <x v="0"/>
    <x v="0"/>
    <m/>
    <m/>
    <m/>
  </r>
  <r>
    <d v="2018-01-10T00:00:00"/>
    <x v="0"/>
    <n v="3"/>
    <m/>
    <m/>
    <m/>
    <x v="0"/>
    <x v="0"/>
    <m/>
    <m/>
    <m/>
  </r>
  <r>
    <d v="2018-01-11T00:00:00"/>
    <x v="0"/>
    <n v="4"/>
    <m/>
    <m/>
    <m/>
    <x v="0"/>
    <x v="0"/>
    <m/>
    <m/>
    <m/>
  </r>
  <r>
    <d v="2018-01-12T00:00:00"/>
    <x v="0"/>
    <n v="5"/>
    <m/>
    <m/>
    <m/>
    <x v="0"/>
    <x v="0"/>
    <m/>
    <m/>
    <m/>
  </r>
  <r>
    <d v="2018-01-13T00:00:00"/>
    <x v="0"/>
    <n v="6"/>
    <m/>
    <m/>
    <m/>
    <x v="0"/>
    <x v="0"/>
    <m/>
    <m/>
    <m/>
  </r>
  <r>
    <d v="2018-01-14T00:00:00"/>
    <x v="0"/>
    <n v="7"/>
    <m/>
    <m/>
    <m/>
    <x v="0"/>
    <x v="0"/>
    <m/>
    <m/>
    <m/>
  </r>
  <r>
    <d v="2018-01-15T00:00:00"/>
    <x v="0"/>
    <n v="1"/>
    <s v="注册百合,家园.(200+250).后来证明无效."/>
    <n v="450"/>
    <m/>
    <x v="0"/>
    <x v="1"/>
    <m/>
    <m/>
    <m/>
  </r>
  <r>
    <d v="2018-01-16T00:00:00"/>
    <x v="0"/>
    <n v="2"/>
    <m/>
    <m/>
    <m/>
    <x v="0"/>
    <x v="0"/>
    <m/>
    <m/>
    <m/>
  </r>
  <r>
    <d v="2018-01-17T00:00:00"/>
    <x v="0"/>
    <n v="3"/>
    <m/>
    <m/>
    <m/>
    <x v="0"/>
    <x v="0"/>
    <m/>
    <m/>
    <m/>
  </r>
  <r>
    <d v="2018-01-18T00:00:00"/>
    <x v="0"/>
    <n v="4"/>
    <m/>
    <m/>
    <m/>
    <x v="0"/>
    <x v="0"/>
    <m/>
    <m/>
    <m/>
  </r>
  <r>
    <d v="2018-01-19T00:00:00"/>
    <x v="0"/>
    <n v="5"/>
    <s v="海口香格里拉季度会员.(2600)"/>
    <n v="2600"/>
    <m/>
    <x v="0"/>
    <x v="0"/>
    <m/>
    <m/>
    <m/>
  </r>
  <r>
    <d v="2018-01-20T00:00:00"/>
    <x v="0"/>
    <n v="6"/>
    <m/>
    <m/>
    <m/>
    <x v="0"/>
    <x v="0"/>
    <m/>
    <m/>
    <m/>
  </r>
  <r>
    <d v="2018-01-21T00:00:00"/>
    <x v="0"/>
    <n v="7"/>
    <m/>
    <m/>
    <m/>
    <x v="0"/>
    <x v="0"/>
    <m/>
    <m/>
    <m/>
  </r>
  <r>
    <d v="2018-01-22T00:00:00"/>
    <x v="0"/>
    <n v="1"/>
    <m/>
    <m/>
    <m/>
    <x v="0"/>
    <x v="0"/>
    <m/>
    <m/>
    <m/>
  </r>
  <r>
    <d v="2018-01-23T00:00:00"/>
    <x v="0"/>
    <n v="2"/>
    <m/>
    <m/>
    <m/>
    <x v="0"/>
    <x v="0"/>
    <m/>
    <m/>
    <m/>
  </r>
  <r>
    <d v="2018-01-24T00:00:00"/>
    <x v="0"/>
    <n v="3"/>
    <m/>
    <m/>
    <m/>
    <x v="0"/>
    <x v="0"/>
    <m/>
    <m/>
    <m/>
  </r>
  <r>
    <d v="2018-01-25T00:00:00"/>
    <x v="0"/>
    <n v="4"/>
    <m/>
    <m/>
    <m/>
    <x v="0"/>
    <x v="0"/>
    <m/>
    <m/>
    <m/>
  </r>
  <r>
    <d v="2018-01-26T00:00:00"/>
    <x v="0"/>
    <n v="5"/>
    <m/>
    <m/>
    <m/>
    <x v="0"/>
    <x v="0"/>
    <m/>
    <m/>
    <m/>
  </r>
  <r>
    <d v="2018-01-27T00:00:00"/>
    <x v="0"/>
    <n v="6"/>
    <s v="海滨广场. 感情升温窗口只有3个礼拜, 首份全职的窗口在25之前."/>
    <m/>
    <m/>
    <x v="0"/>
    <x v="1"/>
    <m/>
    <m/>
    <m/>
  </r>
  <r>
    <d v="2018-01-28T00:00:00"/>
    <x v="0"/>
    <n v="7"/>
    <m/>
    <m/>
    <m/>
    <x v="0"/>
    <x v="1"/>
    <m/>
    <m/>
    <m/>
  </r>
  <r>
    <d v="2018-01-29T00:00:00"/>
    <x v="0"/>
    <n v="1"/>
    <s v="跟人没有任何金钱往来,运动保持身体一流状态,不做任何investment,己方utility最高priority."/>
    <m/>
    <m/>
    <x v="0"/>
    <x v="1"/>
    <m/>
    <m/>
    <m/>
  </r>
  <r>
    <d v="2018-01-30T00:00:00"/>
    <x v="0"/>
    <n v="2"/>
    <m/>
    <m/>
    <m/>
    <x v="0"/>
    <x v="1"/>
    <m/>
    <m/>
    <m/>
  </r>
  <r>
    <d v="2018-01-31T00:00:00"/>
    <x v="0"/>
    <n v="3"/>
    <m/>
    <m/>
    <m/>
    <x v="0"/>
    <x v="1"/>
    <m/>
    <m/>
    <m/>
  </r>
  <r>
    <d v="2018-02-01T00:00:00"/>
    <x v="1"/>
    <n v="4"/>
    <m/>
    <m/>
    <m/>
    <x v="0"/>
    <x v="1"/>
    <m/>
    <m/>
    <m/>
  </r>
  <r>
    <d v="2018-02-02T00:00:00"/>
    <x v="1"/>
    <n v="5"/>
    <m/>
    <m/>
    <m/>
    <x v="0"/>
    <x v="1"/>
    <m/>
    <m/>
    <m/>
  </r>
  <r>
    <d v="2018-02-03T00:00:00"/>
    <x v="1"/>
    <n v="6"/>
    <s v="dating website birthday scam.海口家里空间小,到海口3周.市场马上要开始暴跌."/>
    <m/>
    <m/>
    <x v="0"/>
    <x v="1"/>
    <m/>
    <m/>
    <m/>
  </r>
  <r>
    <d v="2018-02-04T00:00:00"/>
    <x v="1"/>
    <n v="7"/>
    <m/>
    <m/>
    <m/>
    <x v="0"/>
    <x v="1"/>
    <m/>
    <m/>
    <m/>
  </r>
  <r>
    <d v="2018-02-05T00:00:00"/>
    <x v="1"/>
    <n v="1"/>
    <m/>
    <m/>
    <m/>
    <x v="0"/>
    <x v="0"/>
    <m/>
    <m/>
    <m/>
  </r>
  <r>
    <d v="2018-02-06T00:00:00"/>
    <x v="1"/>
    <n v="2"/>
    <m/>
    <m/>
    <m/>
    <x v="0"/>
    <x v="0"/>
    <m/>
    <m/>
    <m/>
  </r>
  <r>
    <d v="2018-02-07T00:00:00"/>
    <x v="1"/>
    <n v="3"/>
    <m/>
    <m/>
    <m/>
    <x v="0"/>
    <x v="0"/>
    <m/>
    <m/>
    <m/>
  </r>
  <r>
    <d v="2018-02-08T00:00:00"/>
    <x v="1"/>
    <n v="4"/>
    <s v="这时候开始自我欺骗,长期持有亏损的仓位."/>
    <m/>
    <m/>
    <x v="0"/>
    <x v="0"/>
    <m/>
    <m/>
    <m/>
  </r>
  <r>
    <d v="2018-02-09T00:00:00"/>
    <x v="1"/>
    <n v="5"/>
    <s v="这个礼拜down 800k.市场有一定波动.最高持仓700w左右,市场回撤10%.睡眠受到影响."/>
    <m/>
    <m/>
    <x v="0"/>
    <x v="0"/>
    <m/>
    <m/>
    <m/>
  </r>
  <r>
    <d v="2018-02-10T00:00:00"/>
    <x v="1"/>
    <n v="6"/>
    <s v="看了buffett video,不要用leverage.学习了ltcm的教训."/>
    <m/>
    <m/>
    <x v="0"/>
    <x v="0"/>
    <m/>
    <m/>
    <m/>
  </r>
  <r>
    <d v="2018-02-11T00:00:00"/>
    <x v="1"/>
    <n v="7"/>
    <m/>
    <m/>
    <m/>
    <x v="0"/>
    <x v="0"/>
    <m/>
    <m/>
    <m/>
  </r>
  <r>
    <d v="2018-02-12T00:00:00"/>
    <x v="1"/>
    <n v="1"/>
    <m/>
    <m/>
    <m/>
    <x v="0"/>
    <x v="0"/>
    <m/>
    <m/>
    <m/>
  </r>
  <r>
    <d v="2018-02-13T00:00:00"/>
    <x v="1"/>
    <n v="2"/>
    <m/>
    <m/>
    <m/>
    <x v="0"/>
    <x v="0"/>
    <m/>
    <m/>
    <m/>
  </r>
  <r>
    <d v="2018-02-14T00:00:00"/>
    <x v="1"/>
    <n v="3"/>
    <m/>
    <m/>
    <m/>
    <x v="0"/>
    <x v="0"/>
    <m/>
    <m/>
    <m/>
  </r>
  <r>
    <d v="2018-02-15T00:00:00"/>
    <x v="1"/>
    <n v="4"/>
    <m/>
    <m/>
    <m/>
    <x v="0"/>
    <x v="0"/>
    <m/>
    <m/>
    <m/>
  </r>
  <r>
    <d v="2018-02-16T00:00:00"/>
    <x v="1"/>
    <n v="5"/>
    <m/>
    <m/>
    <m/>
    <x v="0"/>
    <x v="0"/>
    <m/>
    <m/>
    <m/>
  </r>
  <r>
    <d v="2018-02-17T00:00:00"/>
    <x v="1"/>
    <n v="6"/>
    <m/>
    <m/>
    <m/>
    <x v="0"/>
    <x v="0"/>
    <m/>
    <m/>
    <m/>
  </r>
  <r>
    <d v="2018-02-18T00:00:00"/>
    <x v="1"/>
    <n v="7"/>
    <m/>
    <m/>
    <m/>
    <x v="0"/>
    <x v="0"/>
    <m/>
    <m/>
    <m/>
  </r>
  <r>
    <d v="2018-02-19T00:00:00"/>
    <x v="1"/>
    <n v="1"/>
    <m/>
    <m/>
    <m/>
    <x v="0"/>
    <x v="0"/>
    <m/>
    <m/>
    <m/>
  </r>
  <r>
    <d v="2018-02-20T00:00:00"/>
    <x v="1"/>
    <n v="2"/>
    <m/>
    <m/>
    <m/>
    <x v="0"/>
    <x v="0"/>
    <m/>
    <m/>
    <m/>
  </r>
  <r>
    <d v="2018-02-21T00:00:00"/>
    <x v="1"/>
    <n v="3"/>
    <m/>
    <m/>
    <m/>
    <x v="0"/>
    <x v="0"/>
    <m/>
    <m/>
    <m/>
  </r>
  <r>
    <d v="2018-02-22T00:00:00"/>
    <x v="1"/>
    <n v="4"/>
    <m/>
    <m/>
    <m/>
    <x v="0"/>
    <x v="0"/>
    <m/>
    <m/>
    <m/>
  </r>
  <r>
    <d v="2018-02-23T00:00:00"/>
    <x v="1"/>
    <n v="5"/>
    <m/>
    <m/>
    <m/>
    <x v="0"/>
    <x v="0"/>
    <m/>
    <m/>
    <m/>
  </r>
  <r>
    <d v="2018-02-24T00:00:00"/>
    <x v="1"/>
    <n v="6"/>
    <s v="海口持续大堵车,吹东北风,含盐量大,海香周围,吹的不舒服."/>
    <m/>
    <m/>
    <x v="0"/>
    <x v="0"/>
    <m/>
    <m/>
    <m/>
  </r>
  <r>
    <d v="2018-02-25T00:00:00"/>
    <x v="1"/>
    <n v="7"/>
    <m/>
    <m/>
    <m/>
    <x v="0"/>
    <x v="0"/>
    <m/>
    <m/>
    <m/>
  </r>
  <r>
    <d v="2018-02-26T00:00:00"/>
    <x v="1"/>
    <n v="1"/>
    <m/>
    <m/>
    <m/>
    <x v="0"/>
    <x v="0"/>
    <m/>
    <m/>
    <m/>
  </r>
  <r>
    <d v="2018-02-27T00:00:00"/>
    <x v="1"/>
    <n v="2"/>
    <s v="期货到期,波动性非常高."/>
    <m/>
    <m/>
    <x v="0"/>
    <x v="0"/>
    <m/>
    <m/>
    <m/>
  </r>
  <r>
    <d v="2018-02-28T00:00:00"/>
    <x v="1"/>
    <n v="3"/>
    <m/>
    <m/>
    <m/>
    <x v="0"/>
    <x v="0"/>
    <m/>
    <m/>
    <m/>
  </r>
  <r>
    <d v="2018-03-01T00:00:00"/>
    <x v="2"/>
    <n v="4"/>
    <m/>
    <m/>
    <m/>
    <x v="0"/>
    <x v="0"/>
    <m/>
    <m/>
    <m/>
  </r>
  <r>
    <d v="2018-03-02T00:00:00"/>
    <x v="2"/>
    <n v="5"/>
    <m/>
    <m/>
    <m/>
    <x v="0"/>
    <x v="0"/>
    <m/>
    <m/>
    <m/>
  </r>
  <r>
    <d v="2018-03-03T00:00:00"/>
    <x v="2"/>
    <n v="6"/>
    <m/>
    <m/>
    <m/>
    <x v="0"/>
    <x v="0"/>
    <m/>
    <m/>
    <m/>
  </r>
  <r>
    <d v="2018-03-04T00:00:00"/>
    <x v="2"/>
    <n v="7"/>
    <s v="国开行后身."/>
    <m/>
    <m/>
    <x v="0"/>
    <x v="0"/>
    <m/>
    <m/>
    <m/>
  </r>
  <r>
    <d v="2018-03-05T00:00:00"/>
    <x v="2"/>
    <n v="1"/>
    <s v="蓝海路,黄房子旁."/>
    <m/>
    <m/>
    <x v="0"/>
    <x v="0"/>
    <m/>
    <m/>
    <m/>
  </r>
  <r>
    <d v="2018-03-06T00:00:00"/>
    <x v="2"/>
    <n v="2"/>
    <m/>
    <m/>
    <m/>
    <x v="0"/>
    <x v="0"/>
    <m/>
    <m/>
    <m/>
  </r>
  <r>
    <d v="2018-03-07T00:00:00"/>
    <x v="2"/>
    <n v="3"/>
    <m/>
    <m/>
    <m/>
    <x v="0"/>
    <x v="0"/>
    <m/>
    <m/>
    <m/>
  </r>
  <r>
    <d v="2018-03-08T00:00:00"/>
    <x v="2"/>
    <n v="4"/>
    <m/>
    <m/>
    <m/>
    <x v="0"/>
    <x v="0"/>
    <m/>
    <m/>
    <m/>
  </r>
  <r>
    <d v="2018-03-09T00:00:00"/>
    <x v="2"/>
    <n v="5"/>
    <m/>
    <m/>
    <m/>
    <x v="0"/>
    <x v="0"/>
    <m/>
    <m/>
    <m/>
  </r>
  <r>
    <d v="2018-03-10T00:00:00"/>
    <x v="2"/>
    <n v="6"/>
    <s v="三亚免税城."/>
    <m/>
    <m/>
    <x v="0"/>
    <x v="2"/>
    <m/>
    <m/>
    <m/>
  </r>
  <r>
    <d v="2018-03-11T00:00:00"/>
    <x v="2"/>
    <n v="7"/>
    <m/>
    <m/>
    <m/>
    <x v="0"/>
    <x v="0"/>
    <m/>
    <m/>
    <m/>
  </r>
  <r>
    <d v="2018-03-12T00:00:00"/>
    <x v="2"/>
    <n v="1"/>
    <m/>
    <m/>
    <m/>
    <x v="0"/>
    <x v="0"/>
    <m/>
    <m/>
    <m/>
  </r>
  <r>
    <d v="2018-03-13T00:00:00"/>
    <x v="2"/>
    <n v="2"/>
    <s v="这时候开始研究易经.戴手表补金."/>
    <m/>
    <m/>
    <x v="0"/>
    <x v="0"/>
    <m/>
    <m/>
    <m/>
  </r>
  <r>
    <d v="2018-03-14T00:00:00"/>
    <x v="2"/>
    <n v="3"/>
    <m/>
    <m/>
    <m/>
    <x v="0"/>
    <x v="0"/>
    <m/>
    <m/>
    <m/>
  </r>
  <r>
    <d v="2018-03-15T00:00:00"/>
    <x v="2"/>
    <n v="4"/>
    <m/>
    <m/>
    <m/>
    <x v="0"/>
    <x v="0"/>
    <m/>
    <m/>
    <m/>
  </r>
  <r>
    <d v="2018-03-16T00:00:00"/>
    <x v="2"/>
    <n v="5"/>
    <s v="买小号.(450)"/>
    <n v="440"/>
    <m/>
    <x v="0"/>
    <x v="1"/>
    <m/>
    <m/>
    <m/>
  </r>
  <r>
    <d v="2018-03-17T00:00:00"/>
    <x v="2"/>
    <n v="6"/>
    <m/>
    <m/>
    <m/>
    <x v="0"/>
    <x v="0"/>
    <m/>
    <m/>
    <m/>
  </r>
  <r>
    <d v="2018-03-18T00:00:00"/>
    <x v="2"/>
    <n v="7"/>
    <m/>
    <m/>
    <m/>
    <x v="0"/>
    <x v="0"/>
    <m/>
    <m/>
    <m/>
  </r>
  <r>
    <d v="2018-03-19T00:00:00"/>
    <x v="2"/>
    <n v="1"/>
    <m/>
    <m/>
    <m/>
    <x v="0"/>
    <x v="0"/>
    <m/>
    <m/>
    <m/>
  </r>
  <r>
    <d v="2018-03-20T00:00:00"/>
    <x v="2"/>
    <n v="2"/>
    <m/>
    <m/>
    <m/>
    <x v="0"/>
    <x v="0"/>
    <m/>
    <m/>
    <m/>
  </r>
  <r>
    <d v="2018-03-21T00:00:00"/>
    <x v="2"/>
    <n v="3"/>
    <s v="剪头发.(海口王府井超市九号快剪头)"/>
    <m/>
    <m/>
    <x v="0"/>
    <x v="0"/>
    <m/>
    <m/>
    <m/>
  </r>
  <r>
    <d v="2018-03-22T00:00:00"/>
    <x v="2"/>
    <n v="4"/>
    <m/>
    <m/>
    <m/>
    <x v="0"/>
    <x v="0"/>
    <m/>
    <m/>
    <m/>
  </r>
  <r>
    <d v="2018-03-23T00:00:00"/>
    <x v="2"/>
    <n v="5"/>
    <m/>
    <m/>
    <m/>
    <x v="0"/>
    <x v="0"/>
    <m/>
    <m/>
    <m/>
  </r>
  <r>
    <d v="2018-03-24T00:00:00"/>
    <x v="2"/>
    <n v="6"/>
    <s v="在金茂片区,喜欢金子部首的地方."/>
    <m/>
    <m/>
    <x v="0"/>
    <x v="0"/>
    <m/>
    <m/>
    <m/>
  </r>
  <r>
    <d v="2018-03-25T00:00:00"/>
    <x v="2"/>
    <n v="7"/>
    <s v="在海口湾休息区."/>
    <m/>
    <m/>
    <x v="0"/>
    <x v="0"/>
    <m/>
    <m/>
    <m/>
  </r>
  <r>
    <d v="2018-03-26T00:00:00"/>
    <x v="2"/>
    <n v="1"/>
    <m/>
    <m/>
    <m/>
    <x v="0"/>
    <x v="0"/>
    <m/>
    <m/>
    <m/>
  </r>
  <r>
    <d v="2018-03-27T00:00:00"/>
    <x v="2"/>
    <n v="2"/>
    <m/>
    <m/>
    <m/>
    <x v="0"/>
    <x v="0"/>
    <m/>
    <m/>
    <m/>
  </r>
  <r>
    <d v="2018-03-28T00:00:00"/>
    <x v="2"/>
    <n v="3"/>
    <m/>
    <m/>
    <m/>
    <x v="0"/>
    <x v="0"/>
    <m/>
    <m/>
    <m/>
  </r>
  <r>
    <d v="2018-03-29T00:00:00"/>
    <x v="2"/>
    <n v="4"/>
    <m/>
    <m/>
    <m/>
    <x v="0"/>
    <x v="0"/>
    <m/>
    <m/>
    <m/>
  </r>
  <r>
    <d v="2018-03-30T00:00:00"/>
    <x v="2"/>
    <n v="5"/>
    <m/>
    <m/>
    <m/>
    <x v="0"/>
    <x v="0"/>
    <m/>
    <m/>
    <m/>
  </r>
  <r>
    <d v="2018-03-31T00:00:00"/>
    <x v="2"/>
    <n v="6"/>
    <m/>
    <m/>
    <m/>
    <x v="0"/>
    <x v="0"/>
    <m/>
    <m/>
    <m/>
  </r>
  <r>
    <d v="2018-04-01T00:00:00"/>
    <x v="3"/>
    <n v="7"/>
    <m/>
    <m/>
    <m/>
    <x v="0"/>
    <x v="0"/>
    <m/>
    <m/>
    <m/>
  </r>
  <r>
    <d v="2018-04-02T00:00:00"/>
    <x v="3"/>
    <n v="1"/>
    <m/>
    <m/>
    <m/>
    <x v="0"/>
    <x v="0"/>
    <m/>
    <m/>
    <m/>
  </r>
  <r>
    <d v="2018-04-03T00:00:00"/>
    <x v="3"/>
    <n v="2"/>
    <m/>
    <m/>
    <m/>
    <x v="0"/>
    <x v="0"/>
    <m/>
    <m/>
    <m/>
  </r>
  <r>
    <d v="2018-04-04T00:00:00"/>
    <x v="3"/>
    <n v="3"/>
    <m/>
    <m/>
    <m/>
    <x v="0"/>
    <x v="0"/>
    <m/>
    <m/>
    <m/>
  </r>
  <r>
    <d v="2018-04-05T00:00:00"/>
    <x v="3"/>
    <n v="4"/>
    <m/>
    <m/>
    <m/>
    <x v="0"/>
    <x v="0"/>
    <m/>
    <m/>
    <m/>
  </r>
  <r>
    <d v="2018-04-06T00:00:00"/>
    <x v="3"/>
    <n v="5"/>
    <m/>
    <m/>
    <m/>
    <x v="0"/>
    <x v="0"/>
    <m/>
    <m/>
    <m/>
  </r>
  <r>
    <d v="2018-04-07T00:00:00"/>
    <x v="3"/>
    <n v="6"/>
    <m/>
    <m/>
    <m/>
    <x v="0"/>
    <x v="0"/>
    <m/>
    <m/>
    <m/>
  </r>
  <r>
    <d v="2018-04-08T00:00:00"/>
    <x v="3"/>
    <n v="7"/>
    <s v="鹤川温泉酒店.4.8_x000a_早，鹤川温泉酒店 昨天泡了温泉，旋即头疼。不知道原因为何。温泉里有人抽烟。泡的时间不能太长。狗叫，鸡叫，发霉味。没有双床不舒适。屋子里窗户没法上锁，独栋别墅没有安全感，很容易发生盗窃。山里还是阴气较重。住着有种压迫感。下次不再来。昨天吃的羊肉是假的，服务不热情，民风败坏掉了。路上限速20 40，摆明要抢钱，留下买路财，让人不舒服。"/>
    <m/>
    <m/>
    <x v="1"/>
    <x v="3"/>
    <m/>
    <m/>
    <m/>
  </r>
  <r>
    <d v="2018-04-09T00:00:00"/>
    <x v="3"/>
    <n v="1"/>
    <s v="三亚mandarin oriental"/>
    <n v="1100"/>
    <m/>
    <x v="1"/>
    <x v="2"/>
    <m/>
    <m/>
    <m/>
  </r>
  <r>
    <d v="2018-04-10T00:00:00"/>
    <x v="3"/>
    <n v="2"/>
    <s v="三亚mandarin oriental"/>
    <n v="1100"/>
    <m/>
    <x v="1"/>
    <x v="2"/>
    <m/>
    <m/>
    <m/>
  </r>
  <r>
    <d v="2018-04-11T00:00:00"/>
    <x v="3"/>
    <n v="3"/>
    <s v="三亚park hyatt"/>
    <n v="1200"/>
    <m/>
    <x v="1"/>
    <x v="2"/>
    <m/>
    <m/>
    <m/>
  </r>
  <r>
    <d v="2018-04-12T00:00:00"/>
    <x v="3"/>
    <n v="4"/>
    <m/>
    <m/>
    <m/>
    <x v="0"/>
    <x v="0"/>
    <m/>
    <m/>
    <m/>
  </r>
  <r>
    <d v="2018-04-13T00:00:00"/>
    <x v="3"/>
    <n v="5"/>
    <m/>
    <m/>
    <m/>
    <x v="0"/>
    <x v="0"/>
    <m/>
    <m/>
    <m/>
  </r>
  <r>
    <d v="2018-04-14T00:00:00"/>
    <x v="3"/>
    <n v="6"/>
    <m/>
    <m/>
    <m/>
    <x v="0"/>
    <x v="0"/>
    <m/>
    <m/>
    <m/>
  </r>
  <r>
    <d v="2018-04-15T00:00:00"/>
    <x v="3"/>
    <n v="7"/>
    <m/>
    <m/>
    <m/>
    <x v="0"/>
    <x v="0"/>
    <m/>
    <m/>
    <m/>
  </r>
  <r>
    <d v="2018-04-16T00:00:00"/>
    <x v="3"/>
    <n v="1"/>
    <m/>
    <m/>
    <m/>
    <x v="0"/>
    <x v="0"/>
    <m/>
    <m/>
    <m/>
  </r>
  <r>
    <d v="2018-04-17T00:00:00"/>
    <x v="3"/>
    <n v="2"/>
    <m/>
    <m/>
    <m/>
    <x v="0"/>
    <x v="0"/>
    <m/>
    <m/>
    <m/>
  </r>
  <r>
    <d v="2018-04-18T00:00:00"/>
    <x v="3"/>
    <n v="3"/>
    <m/>
    <m/>
    <m/>
    <x v="0"/>
    <x v="0"/>
    <m/>
    <m/>
    <m/>
  </r>
  <r>
    <d v="2018-04-19T00:00:00"/>
    <x v="3"/>
    <n v="4"/>
    <s v="海口香格里拉年会员(6000)"/>
    <n v="6000"/>
    <m/>
    <x v="0"/>
    <x v="0"/>
    <m/>
    <m/>
    <m/>
  </r>
  <r>
    <d v="2018-04-20T00:00:00"/>
    <x v="3"/>
    <n v="5"/>
    <s v="开车回深圳.(船420)"/>
    <n v="420"/>
    <m/>
    <x v="0"/>
    <x v="4"/>
    <m/>
    <m/>
    <m/>
  </r>
  <r>
    <d v="2018-04-21T00:00:00"/>
    <x v="3"/>
    <n v="6"/>
    <s v="沃尔玛250"/>
    <n v="250"/>
    <m/>
    <x v="0"/>
    <x v="4"/>
    <m/>
    <m/>
    <m/>
  </r>
  <r>
    <d v="2018-04-22T00:00:00"/>
    <x v="3"/>
    <n v="7"/>
    <m/>
    <m/>
    <m/>
    <x v="0"/>
    <x v="0"/>
    <m/>
    <m/>
    <m/>
  </r>
  <r>
    <d v="2018-04-23T00:00:00"/>
    <x v="3"/>
    <n v="1"/>
    <m/>
    <m/>
    <m/>
    <x v="0"/>
    <x v="0"/>
    <m/>
    <m/>
    <m/>
  </r>
  <r>
    <d v="2018-04-24T00:00:00"/>
    <x v="3"/>
    <n v="2"/>
    <s v="家乐园华强北吃午餐."/>
    <m/>
    <m/>
    <x v="0"/>
    <x v="0"/>
    <m/>
    <m/>
    <m/>
  </r>
  <r>
    <d v="2018-04-25T00:00:00"/>
    <x v="3"/>
    <n v="3"/>
    <m/>
    <m/>
    <m/>
    <x v="0"/>
    <x v="0"/>
    <m/>
    <m/>
    <m/>
  </r>
  <r>
    <d v="2018-04-26T00:00:00"/>
    <x v="3"/>
    <n v="4"/>
    <s v="千味涮."/>
    <m/>
    <m/>
    <x v="0"/>
    <x v="0"/>
    <m/>
    <m/>
    <m/>
  </r>
  <r>
    <d v="2018-04-27T00:00:00"/>
    <x v="3"/>
    <n v="5"/>
    <m/>
    <m/>
    <m/>
    <x v="0"/>
    <x v="0"/>
    <m/>
    <m/>
    <m/>
  </r>
  <r>
    <d v="2018-04-28T00:00:00"/>
    <x v="3"/>
    <n v="6"/>
    <s v="广州,吃都城."/>
    <n v="189"/>
    <m/>
    <x v="0"/>
    <x v="5"/>
    <m/>
    <m/>
    <m/>
  </r>
  <r>
    <d v="2018-04-29T00:00:00"/>
    <x v="3"/>
    <n v="7"/>
    <s v="在深圳海岸城大家乐.反省17年夏天失误,辰时运动,获得crowd energy."/>
    <m/>
    <m/>
    <x v="0"/>
    <x v="4"/>
    <m/>
    <m/>
    <m/>
  </r>
  <r>
    <d v="2018-04-30T00:00:00"/>
    <x v="3"/>
    <n v="1"/>
    <m/>
    <m/>
    <m/>
    <x v="0"/>
    <x v="0"/>
    <m/>
    <m/>
    <m/>
  </r>
  <r>
    <d v="2018-05-01T00:00:00"/>
    <x v="4"/>
    <n v="2"/>
    <m/>
    <m/>
    <m/>
    <x v="0"/>
    <x v="0"/>
    <m/>
    <m/>
    <m/>
  </r>
  <r>
    <d v="2018-05-02T00:00:00"/>
    <x v="4"/>
    <n v="3"/>
    <m/>
    <m/>
    <m/>
    <x v="0"/>
    <x v="0"/>
    <m/>
    <m/>
    <m/>
  </r>
  <r>
    <d v="2018-05-03T00:00:00"/>
    <x v="4"/>
    <n v="4"/>
    <m/>
    <m/>
    <m/>
    <x v="0"/>
    <x v="0"/>
    <m/>
    <m/>
    <m/>
  </r>
  <r>
    <d v="2018-05-04T00:00:00"/>
    <x v="4"/>
    <n v="5"/>
    <m/>
    <m/>
    <m/>
    <x v="0"/>
    <x v="0"/>
    <m/>
    <m/>
    <m/>
  </r>
  <r>
    <d v="2018-05-05T00:00:00"/>
    <x v="4"/>
    <n v="6"/>
    <m/>
    <m/>
    <m/>
    <x v="0"/>
    <x v="0"/>
    <m/>
    <m/>
    <m/>
  </r>
  <r>
    <d v="2018-05-06T00:00:00"/>
    <x v="4"/>
    <n v="7"/>
    <m/>
    <m/>
    <m/>
    <x v="0"/>
    <x v="0"/>
    <m/>
    <m/>
    <m/>
  </r>
  <r>
    <d v="2018-05-07T00:00:00"/>
    <x v="4"/>
    <n v="1"/>
    <s v="开始搞inventory trader - 无效策略."/>
    <m/>
    <m/>
    <x v="0"/>
    <x v="0"/>
    <m/>
    <m/>
    <m/>
  </r>
  <r>
    <d v="2018-05-08T00:00:00"/>
    <x v="4"/>
    <n v="2"/>
    <m/>
    <m/>
    <m/>
    <x v="0"/>
    <x v="0"/>
    <m/>
    <m/>
    <m/>
  </r>
  <r>
    <d v="2018-05-09T00:00:00"/>
    <x v="4"/>
    <n v="3"/>
    <m/>
    <m/>
    <m/>
    <x v="0"/>
    <x v="0"/>
    <m/>
    <m/>
    <m/>
  </r>
  <r>
    <d v="2018-05-10T00:00:00"/>
    <x v="4"/>
    <n v="4"/>
    <m/>
    <m/>
    <m/>
    <x v="0"/>
    <x v="0"/>
    <m/>
    <m/>
    <m/>
  </r>
  <r>
    <d v="2018-05-11T00:00:00"/>
    <x v="4"/>
    <n v="5"/>
    <m/>
    <m/>
    <m/>
    <x v="0"/>
    <x v="0"/>
    <m/>
    <m/>
    <m/>
  </r>
  <r>
    <d v="2018-05-12T00:00:00"/>
    <x v="4"/>
    <n v="6"/>
    <m/>
    <m/>
    <m/>
    <x v="0"/>
    <x v="0"/>
    <m/>
    <m/>
    <m/>
  </r>
  <r>
    <d v="2018-05-13T00:00:00"/>
    <x v="4"/>
    <n v="7"/>
    <m/>
    <m/>
    <m/>
    <x v="0"/>
    <x v="0"/>
    <m/>
    <m/>
    <m/>
  </r>
  <r>
    <d v="2018-05-14T00:00:00"/>
    <x v="4"/>
    <n v="1"/>
    <m/>
    <m/>
    <m/>
    <x v="0"/>
    <x v="0"/>
    <m/>
    <m/>
    <m/>
  </r>
  <r>
    <d v="2018-05-15T00:00:00"/>
    <x v="4"/>
    <n v="2"/>
    <s v="深圳剪头发,优剪."/>
    <m/>
    <m/>
    <x v="0"/>
    <x v="0"/>
    <m/>
    <m/>
    <m/>
  </r>
  <r>
    <d v="2018-05-16T00:00:00"/>
    <x v="4"/>
    <n v="3"/>
    <m/>
    <m/>
    <m/>
    <x v="0"/>
    <x v="0"/>
    <m/>
    <m/>
    <m/>
  </r>
  <r>
    <d v="2018-05-17T00:00:00"/>
    <x v="4"/>
    <n v="4"/>
    <m/>
    <m/>
    <m/>
    <x v="0"/>
    <x v="0"/>
    <m/>
    <m/>
    <m/>
  </r>
  <r>
    <d v="2018-05-18T00:00:00"/>
    <x v="4"/>
    <n v="5"/>
    <m/>
    <m/>
    <m/>
    <x v="0"/>
    <x v="0"/>
    <m/>
    <m/>
    <m/>
  </r>
  <r>
    <d v="2018-05-19T00:00:00"/>
    <x v="4"/>
    <n v="6"/>
    <m/>
    <m/>
    <m/>
    <x v="0"/>
    <x v="0"/>
    <m/>
    <m/>
    <m/>
  </r>
  <r>
    <d v="2018-05-20T00:00:00"/>
    <x v="4"/>
    <n v="7"/>
    <m/>
    <m/>
    <m/>
    <x v="0"/>
    <x v="0"/>
    <m/>
    <m/>
    <m/>
  </r>
  <r>
    <d v="2018-05-21T00:00:00"/>
    <x v="4"/>
    <n v="1"/>
    <m/>
    <m/>
    <m/>
    <x v="0"/>
    <x v="0"/>
    <m/>
    <m/>
    <m/>
  </r>
  <r>
    <d v="2018-05-22T00:00:00"/>
    <x v="4"/>
    <n v="2"/>
    <s v="坐火车从深圳到长沙,商务座,晚上去的,住在檀香山酒店(368).动车组吃快餐,难吃(49)"/>
    <n v="1100"/>
    <m/>
    <x v="0"/>
    <x v="0"/>
    <m/>
    <m/>
    <m/>
  </r>
  <r>
    <d v="2018-05-23T00:00:00"/>
    <x v="4"/>
    <n v="3"/>
    <s v="长沙南到郑州东.长沙南吃的麦当劳.住的檀香山酒店."/>
    <n v="630"/>
    <m/>
    <x v="0"/>
    <x v="0"/>
    <m/>
    <m/>
    <m/>
  </r>
  <r>
    <d v="2018-05-24T00:00:00"/>
    <x v="4"/>
    <n v="4"/>
    <s v="从郑州东坐车到北京西. (830补记). 郑州的东西很好吃. 在北京住456三天.住在维也纳,差,在国图旁边.吃了楼下了新疆菜,大盘鸡都是地沟油.包子.不会再去."/>
    <n v="495"/>
    <m/>
    <x v="0"/>
    <x v="6"/>
    <m/>
    <m/>
    <m/>
  </r>
  <r>
    <d v="2018-05-25T00:00:00"/>
    <x v="4"/>
    <n v="5"/>
    <s v="北京开始会议,临时取消北大场馆,后来又在人大.北京脏乱差,热,雾霾,非常不宜居."/>
    <n v="1753"/>
    <m/>
    <x v="0"/>
    <x v="0"/>
    <m/>
    <m/>
    <m/>
  </r>
  <r>
    <d v="2018-05-26T00:00:00"/>
    <x v="4"/>
    <n v="6"/>
    <s v="开会.中午头疼.中午吃大盘鸡."/>
    <m/>
    <m/>
    <x v="0"/>
    <x v="0"/>
    <m/>
    <m/>
    <m/>
  </r>
  <r>
    <d v="2018-05-27T00:00:00"/>
    <x v="4"/>
    <n v="7"/>
    <s v="会议人太多7:10坐动车青岛.疯狂安检.上合会议.住在青岛万象城旁边绿峰雅阁."/>
    <n v="500"/>
    <m/>
    <x v="0"/>
    <x v="7"/>
    <m/>
    <m/>
    <m/>
  </r>
  <r>
    <d v="2018-05-28T00:00:00"/>
    <x v="4"/>
    <n v="1"/>
    <s v="青岛绿峰雅阁."/>
    <n v="500"/>
    <m/>
    <x v="0"/>
    <x v="7"/>
    <m/>
    <m/>
    <m/>
  </r>
  <r>
    <d v="2018-05-29T00:00:00"/>
    <x v="4"/>
    <n v="2"/>
    <s v="青岛远雄"/>
    <n v="500"/>
    <m/>
    <x v="0"/>
    <x v="7"/>
    <m/>
    <m/>
    <m/>
  </r>
  <r>
    <d v="2018-05-30T00:00:00"/>
    <x v="4"/>
    <n v="3"/>
    <s v="青岛远雄"/>
    <m/>
    <m/>
    <x v="0"/>
    <x v="7"/>
    <m/>
    <m/>
    <m/>
  </r>
  <r>
    <d v="2018-05-31T00:00:00"/>
    <x v="4"/>
    <n v="4"/>
    <s v="威海,中午锦绣, 晚上威高千味涮."/>
    <m/>
    <m/>
    <x v="0"/>
    <x v="8"/>
    <m/>
    <m/>
    <m/>
  </r>
  <r>
    <d v="2018-06-01T00:00:00"/>
    <x v="5"/>
    <n v="5"/>
    <s v="威海,饺子,韩餐, 当天往返烟台,抵抗力下降.很累."/>
    <m/>
    <m/>
    <x v="0"/>
    <x v="0"/>
    <m/>
    <m/>
    <m/>
  </r>
  <r>
    <d v="2018-06-02T00:00:00"/>
    <x v="5"/>
    <n v="6"/>
    <s v="烟台,住best western,味道非常大,踩地雷.第二天休息不好. 感冒.晚上在烟台大悦城吃的煎饼果子和小丸子(25).(1230补记,这个是个大地雷,从此western一生黑)"/>
    <n v="600"/>
    <m/>
    <x v="0"/>
    <x v="0"/>
    <m/>
    <m/>
    <m/>
  </r>
  <r>
    <d v="2018-06-03T00:00:00"/>
    <x v="5"/>
    <n v="7"/>
    <s v="海阳,大办婚礼,饭吃了200,在碧桂园农村里面.山东农村的落后.最脏的地方.这个时候已经开始感冒了."/>
    <m/>
    <m/>
    <x v="0"/>
    <x v="0"/>
    <m/>
    <m/>
    <m/>
  </r>
  <r>
    <d v="2018-06-04T00:00:00"/>
    <x v="5"/>
    <n v="1"/>
    <s v="westin(816).感冒大了,在westin大鼻涕一把又一把. 庆丰包子,鸡蛋,橙汁对康复帮助很大.感冒原因是睡眠不好,今年后期开始关窗帘睡.这个让睡的时间更长,睡眠质量更好."/>
    <n v="816"/>
    <m/>
    <x v="0"/>
    <x v="0"/>
    <m/>
    <m/>
    <m/>
  </r>
  <r>
    <d v="2018-06-05T00:00:00"/>
    <x v="5"/>
    <n v="2"/>
    <s v="青岛到南京南(535).这时候感冒还没好.青岛早晨太冷了,才18度.离开山东很开心.晚上住金陵饭店(645)"/>
    <n v="1180"/>
    <m/>
    <x v="0"/>
    <x v="0"/>
    <m/>
    <m/>
    <m/>
  </r>
  <r>
    <d v="2018-06-06T00:00:00"/>
    <x v="5"/>
    <n v="3"/>
    <s v="南京.中午吃苏克快餐.(20).饭是凉的,肉是旧的.橘子饭店.(408)"/>
    <m/>
    <m/>
    <x v="0"/>
    <x v="9"/>
    <m/>
    <m/>
    <m/>
  </r>
  <r>
    <d v="2018-06-07T00:00:00"/>
    <x v="5"/>
    <n v="4"/>
    <s v="南京往长沙的路上.晚上住的檀香山."/>
    <n v="338"/>
    <m/>
    <x v="0"/>
    <x v="0"/>
    <m/>
    <m/>
    <m/>
  </r>
  <r>
    <d v="2018-06-08T00:00:00"/>
    <x v="5"/>
    <n v="5"/>
    <s v="长沙南到深圳北."/>
    <n v="604"/>
    <m/>
    <x v="0"/>
    <x v="10"/>
    <m/>
    <m/>
    <m/>
  </r>
  <r>
    <d v="2018-06-09T00:00:00"/>
    <x v="5"/>
    <n v="6"/>
    <s v="听了幻方量化的招商证券的讲座.后期8月清仓,再也没参加过他们的活动.这次活动对我影响很大,后来一直都在搞量化和自动化."/>
    <m/>
    <m/>
    <x v="0"/>
    <x v="0"/>
    <m/>
    <m/>
    <m/>
  </r>
  <r>
    <d v="2018-06-10T00:00:00"/>
    <x v="5"/>
    <n v="7"/>
    <m/>
    <m/>
    <m/>
    <x v="0"/>
    <x v="0"/>
    <m/>
    <m/>
    <m/>
  </r>
  <r>
    <d v="2018-06-11T00:00:00"/>
    <x v="5"/>
    <n v="1"/>
    <m/>
    <m/>
    <m/>
    <x v="0"/>
    <x v="0"/>
    <m/>
    <m/>
    <m/>
  </r>
  <r>
    <d v="2018-06-12T00:00:00"/>
    <x v="5"/>
    <n v="2"/>
    <m/>
    <m/>
    <m/>
    <x v="0"/>
    <x v="0"/>
    <m/>
    <m/>
    <m/>
  </r>
  <r>
    <d v="2018-06-13T00:00:00"/>
    <x v="5"/>
    <n v="3"/>
    <s v="露嘴山庄."/>
    <n v="204"/>
    <m/>
    <x v="0"/>
    <x v="10"/>
    <m/>
    <m/>
    <m/>
  </r>
  <r>
    <d v="2018-06-14T00:00:00"/>
    <x v="5"/>
    <n v="4"/>
    <m/>
    <m/>
    <m/>
    <x v="0"/>
    <x v="0"/>
    <m/>
    <m/>
    <m/>
  </r>
  <r>
    <d v="2018-06-15T00:00:00"/>
    <x v="5"/>
    <n v="5"/>
    <m/>
    <m/>
    <m/>
    <x v="0"/>
    <x v="0"/>
    <m/>
    <m/>
    <m/>
  </r>
  <r>
    <d v="2018-06-16T00:00:00"/>
    <x v="5"/>
    <n v="6"/>
    <m/>
    <m/>
    <m/>
    <x v="0"/>
    <x v="0"/>
    <m/>
    <m/>
    <m/>
  </r>
  <r>
    <d v="2018-06-17T00:00:00"/>
    <x v="5"/>
    <n v="7"/>
    <m/>
    <m/>
    <m/>
    <x v="0"/>
    <x v="0"/>
    <m/>
    <m/>
    <m/>
  </r>
  <r>
    <d v="2018-06-18T00:00:00"/>
    <x v="5"/>
    <n v="1"/>
    <m/>
    <m/>
    <m/>
    <x v="0"/>
    <x v="0"/>
    <m/>
    <m/>
    <m/>
  </r>
  <r>
    <d v="2018-06-19T00:00:00"/>
    <x v="5"/>
    <n v="2"/>
    <m/>
    <m/>
    <m/>
    <x v="0"/>
    <x v="0"/>
    <m/>
    <m/>
    <m/>
  </r>
  <r>
    <d v="2018-06-20T00:00:00"/>
    <x v="5"/>
    <n v="3"/>
    <m/>
    <m/>
    <m/>
    <x v="0"/>
    <x v="0"/>
    <m/>
    <m/>
    <m/>
  </r>
  <r>
    <d v="2018-06-21T00:00:00"/>
    <x v="5"/>
    <n v="4"/>
    <m/>
    <m/>
    <m/>
    <x v="0"/>
    <x v="0"/>
    <m/>
    <m/>
    <m/>
  </r>
  <r>
    <d v="2018-06-22T00:00:00"/>
    <x v="5"/>
    <n v="5"/>
    <m/>
    <m/>
    <m/>
    <x v="0"/>
    <x v="0"/>
    <m/>
    <m/>
    <m/>
  </r>
  <r>
    <d v="2018-06-23T00:00:00"/>
    <x v="5"/>
    <n v="6"/>
    <s v="想到昆明南,后来发现下雨,所以退票"/>
    <n v="177"/>
    <m/>
    <x v="0"/>
    <x v="0"/>
    <m/>
    <m/>
    <m/>
  </r>
  <r>
    <d v="2018-06-24T00:00:00"/>
    <x v="5"/>
    <n v="7"/>
    <m/>
    <m/>
    <m/>
    <x v="0"/>
    <x v="0"/>
    <m/>
    <m/>
    <m/>
  </r>
  <r>
    <d v="2018-06-25T00:00:00"/>
    <x v="5"/>
    <n v="1"/>
    <m/>
    <m/>
    <m/>
    <x v="0"/>
    <x v="0"/>
    <m/>
    <m/>
    <m/>
  </r>
  <r>
    <d v="2018-06-26T00:00:00"/>
    <x v="5"/>
    <n v="2"/>
    <m/>
    <m/>
    <m/>
    <x v="0"/>
    <x v="0"/>
    <m/>
    <m/>
    <m/>
  </r>
  <r>
    <d v="2018-06-27T00:00:00"/>
    <x v="5"/>
    <n v="3"/>
    <m/>
    <m/>
    <m/>
    <x v="0"/>
    <x v="0"/>
    <m/>
    <m/>
    <m/>
  </r>
  <r>
    <d v="2018-06-28T00:00:00"/>
    <x v="5"/>
    <n v="4"/>
    <m/>
    <m/>
    <m/>
    <x v="0"/>
    <x v="0"/>
    <m/>
    <m/>
    <m/>
  </r>
  <r>
    <d v="2018-06-29T00:00:00"/>
    <x v="5"/>
    <n v="5"/>
    <m/>
    <m/>
    <m/>
    <x v="0"/>
    <x v="0"/>
    <m/>
    <m/>
    <m/>
  </r>
  <r>
    <d v="2018-06-30T00:00:00"/>
    <x v="5"/>
    <n v="6"/>
    <s v="到昆明南.这时候路过了云南白药,买入. 困了20%,不尊重ydev的结果.这个时候还在胡乱日内做多.买的鲜花饼.(72)"/>
    <n v="885.5"/>
    <m/>
    <x v="0"/>
    <x v="11"/>
    <m/>
    <m/>
    <m/>
  </r>
  <r>
    <d v="2018-07-01T00:00:00"/>
    <x v="6"/>
    <n v="7"/>
    <m/>
    <m/>
    <m/>
    <x v="0"/>
    <x v="0"/>
    <m/>
    <m/>
    <m/>
  </r>
  <r>
    <d v="2018-07-02T00:00:00"/>
    <x v="6"/>
    <n v="1"/>
    <m/>
    <m/>
    <m/>
    <x v="0"/>
    <x v="0"/>
    <m/>
    <m/>
    <m/>
  </r>
  <r>
    <d v="2018-07-03T00:00:00"/>
    <x v="6"/>
    <n v="2"/>
    <s v="丽江"/>
    <m/>
    <m/>
    <x v="0"/>
    <x v="12"/>
    <m/>
    <m/>
    <m/>
  </r>
  <r>
    <d v="2018-07-04T00:00:00"/>
    <x v="6"/>
    <n v="3"/>
    <m/>
    <m/>
    <m/>
    <x v="0"/>
    <x v="0"/>
    <m/>
    <m/>
    <m/>
  </r>
  <r>
    <d v="2018-07-05T00:00:00"/>
    <x v="6"/>
    <n v="4"/>
    <s v="从昆明返回, 票价不便宜, 一等座. 这时候还有点肚子疼. 昆明之行,在丽江吃的炒饭油太大把肚子吃坏了. 理解了吃水果的重要性,并且在去厦门,每天至少一个苹果. 苹果可以预防感冒, 效果非常好, 而且扛饿,减肥. 出去带把水果刀是很必要的. 在外面炒饭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1230,香格里拉也cheap,国人对这个brand有错误理解,造成错误溢价). 日航前台服务也不好, 送餐接电话的也不客气. 在条件允许的情况下, 尽可能多经历事情. 这样就可以了解世界, 了解自身."/>
    <n v="975.5"/>
    <m/>
    <x v="0"/>
    <x v="13"/>
    <m/>
    <m/>
    <m/>
  </r>
  <r>
    <d v="2018-07-06T00:00:00"/>
    <x v="6"/>
    <n v="5"/>
    <s v="乱动delta导致60k loss. 从long1.5到short1.5, 然后全部cut."/>
    <m/>
    <m/>
    <x v="0"/>
    <x v="0"/>
    <m/>
    <m/>
    <m/>
  </r>
  <r>
    <d v="2018-07-07T00:00:00"/>
    <x v="6"/>
    <n v="6"/>
    <m/>
    <m/>
    <m/>
    <x v="0"/>
    <x v="0"/>
    <m/>
    <m/>
    <m/>
  </r>
  <r>
    <d v="2018-07-08T00:00:00"/>
    <x v="6"/>
    <n v="7"/>
    <s v="开车去惠州被撞. 礼拜天, 新手多. 注意周末不要开高速, 新手集中上路时间. "/>
    <m/>
    <m/>
    <x v="0"/>
    <x v="0"/>
    <m/>
    <m/>
    <m/>
  </r>
  <r>
    <d v="2018-07-09T00:00:00"/>
    <x v="6"/>
    <n v="1"/>
    <m/>
    <m/>
    <m/>
    <x v="0"/>
    <x v="0"/>
    <m/>
    <m/>
    <m/>
  </r>
  <r>
    <d v="2018-07-10T00:00:00"/>
    <x v="6"/>
    <n v="2"/>
    <s v="burger king"/>
    <m/>
    <m/>
    <x v="0"/>
    <x v="0"/>
    <m/>
    <m/>
    <m/>
  </r>
  <r>
    <d v="2018-07-11T00:00:00"/>
    <x v="6"/>
    <n v="3"/>
    <m/>
    <m/>
    <m/>
    <x v="0"/>
    <x v="0"/>
    <m/>
    <m/>
    <m/>
  </r>
  <r>
    <d v="2018-07-12T00:00:00"/>
    <x v="6"/>
    <n v="4"/>
    <m/>
    <m/>
    <m/>
    <x v="0"/>
    <x v="0"/>
    <m/>
    <m/>
    <m/>
  </r>
  <r>
    <d v="2018-07-13T00:00:00"/>
    <x v="6"/>
    <n v="5"/>
    <m/>
    <m/>
    <m/>
    <x v="0"/>
    <x v="0"/>
    <m/>
    <m/>
    <m/>
  </r>
  <r>
    <d v="2018-07-14T00:00:00"/>
    <x v="6"/>
    <n v="6"/>
    <s v="开始研究投资condo, alan消失."/>
    <m/>
    <m/>
    <x v="0"/>
    <x v="0"/>
    <m/>
    <m/>
    <m/>
  </r>
  <r>
    <d v="2018-07-15T00:00:00"/>
    <x v="6"/>
    <n v="7"/>
    <m/>
    <m/>
    <m/>
    <x v="0"/>
    <x v="0"/>
    <m/>
    <m/>
    <m/>
  </r>
  <r>
    <d v="2018-07-16T00:00:00"/>
    <x v="6"/>
    <n v="1"/>
    <m/>
    <m/>
    <m/>
    <x v="0"/>
    <x v="0"/>
    <m/>
    <m/>
    <m/>
  </r>
  <r>
    <d v="2018-07-17T00:00:00"/>
    <x v="6"/>
    <n v="2"/>
    <s v="小龙坎.wayne."/>
    <n v="533"/>
    <m/>
    <x v="0"/>
    <x v="0"/>
    <m/>
    <m/>
    <m/>
  </r>
  <r>
    <d v="2018-07-18T00:00:00"/>
    <x v="6"/>
    <n v="3"/>
    <m/>
    <m/>
    <m/>
    <x v="0"/>
    <x v="0"/>
    <m/>
    <m/>
    <m/>
  </r>
  <r>
    <d v="2018-07-19T00:00:00"/>
    <x v="6"/>
    <n v="4"/>
    <m/>
    <m/>
    <m/>
    <x v="0"/>
    <x v="0"/>
    <m/>
    <m/>
    <m/>
  </r>
  <r>
    <d v="2018-07-20T00:00:00"/>
    <x v="6"/>
    <n v="5"/>
    <m/>
    <m/>
    <m/>
    <x v="0"/>
    <x v="0"/>
    <m/>
    <m/>
    <m/>
  </r>
  <r>
    <d v="2018-07-21T00:00:00"/>
    <x v="6"/>
    <n v="6"/>
    <m/>
    <m/>
    <m/>
    <x v="0"/>
    <x v="0"/>
    <m/>
    <m/>
    <m/>
  </r>
  <r>
    <d v="2018-07-22T00:00:00"/>
    <x v="6"/>
    <n v="7"/>
    <m/>
    <m/>
    <m/>
    <x v="0"/>
    <x v="0"/>
    <m/>
    <m/>
    <m/>
  </r>
  <r>
    <d v="2018-07-23T00:00:00"/>
    <x v="6"/>
    <n v="1"/>
    <m/>
    <m/>
    <m/>
    <x v="0"/>
    <x v="0"/>
    <m/>
    <m/>
    <m/>
  </r>
  <r>
    <d v="2018-07-24T00:00:00"/>
    <x v="6"/>
    <n v="2"/>
    <s v="家里压力大,要让上学,考虑law school."/>
    <m/>
    <m/>
    <x v="0"/>
    <x v="0"/>
    <m/>
    <m/>
    <m/>
  </r>
  <r>
    <d v="2018-07-25T00:00:00"/>
    <x v="6"/>
    <n v="3"/>
    <m/>
    <m/>
    <m/>
    <x v="0"/>
    <x v="0"/>
    <m/>
    <m/>
    <m/>
  </r>
  <r>
    <d v="2018-07-26T00:00:00"/>
    <x v="6"/>
    <n v="4"/>
    <m/>
    <m/>
    <m/>
    <x v="0"/>
    <x v="0"/>
    <m/>
    <m/>
    <m/>
  </r>
  <r>
    <d v="2018-07-27T00:00:00"/>
    <x v="6"/>
    <n v="5"/>
    <m/>
    <m/>
    <m/>
    <x v="0"/>
    <x v="0"/>
    <m/>
    <m/>
    <m/>
  </r>
  <r>
    <d v="2018-07-28T00:00:00"/>
    <x v="6"/>
    <n v="6"/>
    <m/>
    <m/>
    <m/>
    <x v="0"/>
    <x v="0"/>
    <m/>
    <m/>
    <m/>
  </r>
  <r>
    <d v="2018-07-29T00:00:00"/>
    <x v="6"/>
    <n v="7"/>
    <m/>
    <m/>
    <m/>
    <x v="0"/>
    <x v="0"/>
    <m/>
    <m/>
    <m/>
  </r>
  <r>
    <d v="2018-07-30T00:00:00"/>
    <x v="6"/>
    <n v="1"/>
    <m/>
    <m/>
    <m/>
    <x v="0"/>
    <x v="0"/>
    <m/>
    <m/>
    <m/>
  </r>
  <r>
    <d v="2018-07-31T00:00:00"/>
    <x v="6"/>
    <n v="2"/>
    <m/>
    <m/>
    <m/>
    <x v="0"/>
    <x v="0"/>
    <m/>
    <m/>
    <m/>
  </r>
  <r>
    <d v="2018-08-01T00:00:00"/>
    <x v="7"/>
    <n v="3"/>
    <m/>
    <m/>
    <m/>
    <x v="0"/>
    <x v="0"/>
    <m/>
    <m/>
    <m/>
  </r>
  <r>
    <d v="2018-08-02T00:00:00"/>
    <x v="7"/>
    <n v="4"/>
    <s v="下午去岭南新天地, 跟wayne一家. 去祖庙, 吃了西餐和三个辣椒湖南粉. 祖庙不错. 我开的车. 车费500.(1230:他们从来不出车,还要接送,渐渐减少,哪有那么好的事?)"/>
    <n v="500"/>
    <m/>
    <x v="2"/>
    <x v="14"/>
    <m/>
    <m/>
    <m/>
  </r>
  <r>
    <d v="2018-08-03T00:00:00"/>
    <x v="7"/>
    <n v="5"/>
    <s v="跟chen看电影, 西红柿首富. 看保险相关资料, 确定保险."/>
    <n v="0"/>
    <m/>
    <x v="3"/>
    <x v="4"/>
    <m/>
    <m/>
    <m/>
  </r>
  <r>
    <d v="2018-08-04T00:00:00"/>
    <x v="7"/>
    <n v="6"/>
    <s v="上午去香港, "/>
    <n v="0"/>
    <m/>
    <x v="4"/>
    <x v="15"/>
    <m/>
    <m/>
    <m/>
  </r>
  <r>
    <d v="2018-08-05T00:00:00"/>
    <x v="7"/>
    <n v="7"/>
    <s v="早晨在九方看了药神, $100,没人看完全包场, 中午和larry吃星洲小聚, 200. 晚上自己做了鸡胸肉.给larry讲了讲保险的事.(1230,这个时候他买不起保险,推荐也是浪费时间)"/>
    <n v="300"/>
    <m/>
    <x v="5"/>
    <x v="4"/>
    <m/>
    <m/>
    <m/>
  </r>
  <r>
    <d v="2018-08-06T00:00:00"/>
    <x v="7"/>
    <n v="1"/>
    <s v="千味涮."/>
    <n v="81"/>
    <m/>
    <x v="0"/>
    <x v="0"/>
    <m/>
    <m/>
    <m/>
  </r>
  <r>
    <d v="2018-08-07T00:00:00"/>
    <x v="7"/>
    <n v="2"/>
    <s v="为啥去的广州?"/>
    <n v="0"/>
    <m/>
    <x v="0"/>
    <x v="5"/>
    <m/>
    <m/>
    <m/>
  </r>
  <r>
    <d v="2018-08-08T00:00:00"/>
    <x v="7"/>
    <n v="3"/>
    <m/>
    <n v="0"/>
    <m/>
    <x v="0"/>
    <x v="0"/>
    <m/>
    <m/>
    <m/>
  </r>
  <r>
    <d v="2018-08-09T00:00:00"/>
    <x v="7"/>
    <n v="4"/>
    <s v="index hi-lo trader. 中午在车公庙bunkers吃的是korean牛肉套餐.(88). 深圳保利店吃的赛百味.这天附近情绪很差,憋的慌.不是很正面的记忆.去了福田体育中心."/>
    <n v="118"/>
    <m/>
    <x v="0"/>
    <x v="0"/>
    <m/>
    <m/>
    <m/>
  </r>
  <r>
    <d v="2018-08-10T00:00:00"/>
    <x v="7"/>
    <n v="5"/>
    <m/>
    <n v="0"/>
    <m/>
    <x v="0"/>
    <x v="0"/>
    <m/>
    <m/>
    <m/>
  </r>
  <r>
    <d v="2018-08-11T00:00:00"/>
    <x v="7"/>
    <n v="6"/>
    <s v="HK to sign papers with agent. 12PM in TST (signed). Met Kelly, 签了单. Spent 5000. Shoes 3000. (1230kelly经验不够,脑残,对亚洲了解很少,不适合做经济). 护肤品(200)"/>
    <n v="8200"/>
    <m/>
    <x v="6"/>
    <x v="15"/>
    <m/>
    <m/>
    <m/>
  </r>
  <r>
    <d v="2018-08-12T00:00:00"/>
    <x v="7"/>
    <n v="7"/>
    <s v="中午吃兰州拉面, 下午和陈看电影(一出好戏)80, 在1001吃烤肉串 (150),(1230:这个烤串很便宜,可以经常吃,注意烤糊的东西容易致病)"/>
    <n v="230"/>
    <m/>
    <x v="3"/>
    <x v="4"/>
    <m/>
    <m/>
    <m/>
  </r>
  <r>
    <d v="2018-08-13T00:00:00"/>
    <x v="7"/>
    <n v="1"/>
    <s v="中午上城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12/30,被人耍了,路费和吃饭都是我出,他们只负责玩,哪有这么好的事?)"/>
    <n v="850"/>
    <m/>
    <x v="2"/>
    <x v="0"/>
    <m/>
    <m/>
    <m/>
  </r>
  <r>
    <d v="2018-08-14T00:00:00"/>
    <x v="7"/>
    <n v="2"/>
    <s v="早晨去华强北走路.中午深夜上城 40 晚上和chen在蛇口吃小龙坎 300 加油300. 第二天没拉肚子,还是比较新鲜. 肉质比较好.(1230,跟chen交流没什么大作用,就是酒肉朋友,不在一个城市很轻松就不联系了)"/>
    <n v="340"/>
    <m/>
    <x v="3"/>
    <x v="4"/>
    <m/>
    <m/>
    <m/>
  </r>
  <r>
    <d v="2018-08-15T00:00:00"/>
    <x v="7"/>
    <n v="3"/>
    <s v="沃尔玛100"/>
    <n v="100"/>
    <m/>
    <x v="4"/>
    <x v="4"/>
    <m/>
    <m/>
    <m/>
  </r>
  <r>
    <d v="2018-08-16T00:00:00"/>
    <x v="7"/>
    <n v="4"/>
    <s v="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1230回顾:四季是非常好的,这段时间提高了生活质量)"/>
    <n v="5050"/>
    <m/>
    <x v="4"/>
    <x v="4"/>
    <m/>
    <m/>
    <m/>
  </r>
  <r>
    <d v="2018-08-17T00:00:00"/>
    <x v="7"/>
    <n v="5"/>
    <s v="早晨去接陈去澳门,码头茶餐厅74, 船票1200(头等, 310/personWay), chen赌博5000hkd,中午饭280(pad thai),晚饭吃的是大拌新疆菜在蛇口(1230:注意每天只吃一次外面). 很难停车. 300(chen),蛇口停车55(1230,广州越秀一个小时停车抢16). 一共300. 赌博上瘾太严重. System crash所以没能看到performance. 去澳门看看就够了, 明白那些游戏根本赢不了, gamblers ruin. 钱少的先出局. 电脑死机, 交易系统出问题."/>
    <n v="354"/>
    <m/>
    <x v="3"/>
    <x v="16"/>
    <m/>
    <m/>
    <m/>
  </r>
  <r>
    <d v="2018-08-18T00:00:00"/>
    <x v="7"/>
    <n v="6"/>
    <s v="中午在四季游泳,后来吃兰州拉面40, 晚上吃了外卖60. 下午在马可波罗听了一场平安信托的讲座, IDG的楼军来讲的, 讲了科技创新, 模式创新,  应用创新."/>
    <n v="100"/>
    <m/>
    <x v="0"/>
    <x v="0"/>
    <m/>
    <m/>
    <m/>
  </r>
  <r>
    <d v="2018-08-19T00:00:00"/>
    <x v="7"/>
    <n v="7"/>
    <s v="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_x000a_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
    <n v="1090"/>
    <n v="200"/>
    <x v="3"/>
    <x v="17"/>
    <m/>
    <m/>
    <m/>
  </r>
  <r>
    <d v="2018-08-20T00:00:00"/>
    <x v="7"/>
    <n v="1"/>
    <s v="周一, 中午没吃,晚上千味涮100,晚上去游泳,人很多. 然后去了书城看了看史记, 刘邦厚黑把鲁元推到车下. "/>
    <n v="100"/>
    <m/>
    <x v="4"/>
    <x v="0"/>
    <m/>
    <m/>
    <m/>
  </r>
  <r>
    <d v="2018-08-21T00:00:00"/>
    <x v="7"/>
    <n v="2"/>
    <s v="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
    <n v="100"/>
    <m/>
    <x v="0"/>
    <x v="0"/>
    <m/>
    <m/>
    <m/>
  </r>
  <r>
    <d v="2018-08-22T00:00:00"/>
    <x v="7"/>
    <n v="3"/>
    <s v="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
    <n v="135"/>
    <m/>
    <x v="3"/>
    <x v="4"/>
    <m/>
    <m/>
    <m/>
  </r>
  <r>
    <d v="2018-08-23T00:00:00"/>
    <x v="7"/>
    <n v="4"/>
    <s v="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12.22评论,不要一天吃两次)"/>
    <n v="800"/>
    <m/>
    <x v="2"/>
    <x v="17"/>
    <m/>
    <m/>
    <m/>
  </r>
  <r>
    <d v="2018-08-24T00:00:00"/>
    <x v="7"/>
    <n v="5"/>
    <s v="今天见chen. 下午在上城看了antman电影(70), 晚上吃的星加坡菜(260). 重污染. 中午在老蛇口华洋吃的早茶. Trading的话hilo要加强. "/>
    <n v="328"/>
    <m/>
    <x v="3"/>
    <x v="4"/>
    <m/>
    <m/>
    <m/>
  </r>
  <r>
    <d v="2018-08-25T00:00:00"/>
    <x v="7"/>
    <n v="6"/>
    <s v="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
    <n v="1340"/>
    <m/>
    <x v="4"/>
    <x v="18"/>
    <m/>
    <m/>
    <m/>
  </r>
  <r>
    <d v="2018-08-26T00:00:00"/>
    <x v="7"/>
    <n v="7"/>
    <s v="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假的有钱人,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
    <n v="559"/>
    <m/>
    <x v="4"/>
    <x v="19"/>
    <m/>
    <m/>
    <m/>
  </r>
  <r>
    <d v="2018-08-27T00:00:00"/>
    <x v="7"/>
    <n v="1"/>
    <s v="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
    <n v="789"/>
    <m/>
    <x v="0"/>
    <x v="0"/>
    <m/>
    <m/>
    <m/>
  </r>
  <r>
    <d v="2018-08-28T00:00:00"/>
    <x v="7"/>
    <n v="2"/>
    <s v="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
    <n v="716"/>
    <m/>
    <x v="4"/>
    <x v="19"/>
    <m/>
    <m/>
    <m/>
  </r>
  <r>
    <d v="2018-08-29T00:00:00"/>
    <x v="7"/>
    <n v="3"/>
    <s v="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12.22开车太累,没意义,坐高铁,本地打车)"/>
    <n v="830"/>
    <m/>
    <x v="4"/>
    <x v="19"/>
    <m/>
    <m/>
    <m/>
  </r>
  <r>
    <d v="2018-08-30T00:00:00"/>
    <x v="7"/>
    <n v="4"/>
    <s v="深圳空气质量终于为优等. 这次在厦门收获有几个. 一个是天天吃苹果, 一是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
    <n v="64"/>
    <m/>
    <x v="4"/>
    <x v="4"/>
    <m/>
    <m/>
    <m/>
  </r>
  <r>
    <d v="2018-08-31T00:00:00"/>
    <x v="7"/>
    <n v="5"/>
    <s v="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
    <n v="185"/>
    <m/>
    <x v="4"/>
    <x v="4"/>
    <m/>
    <m/>
    <m/>
  </r>
  <r>
    <d v="2018-09-01T00:00:00"/>
    <x v="8"/>
    <n v="6"/>
    <s v="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12/30,被抽烟的呛咳嗽了)"/>
    <n v="890"/>
    <m/>
    <x v="4"/>
    <x v="15"/>
    <m/>
    <m/>
    <m/>
  </r>
  <r>
    <d v="2018-09-02T00:00:00"/>
    <x v="8"/>
    <n v="7"/>
    <s v="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
    <n v="126"/>
    <m/>
    <x v="3"/>
    <x v="4"/>
    <m/>
    <m/>
    <m/>
  </r>
  <r>
    <d v="2018-09-03T00:00:00"/>
    <x v="8"/>
    <n v="1"/>
    <s v="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
    <n v="100"/>
    <m/>
    <x v="5"/>
    <x v="4"/>
    <m/>
    <m/>
    <m/>
  </r>
  <r>
    <d v="2018-09-04T00:00:00"/>
    <x v="8"/>
    <n v="2"/>
    <s v="杰克中午做排骨, 晚上喝绿豆粥. 市场大涨."/>
    <n v="0"/>
    <m/>
    <x v="0"/>
    <x v="4"/>
    <m/>
    <m/>
    <m/>
  </r>
  <r>
    <d v="2018-09-05T00:00:00"/>
    <x v="8"/>
    <n v="3"/>
    <s v="中午吃豉汁蒸仓鱼, 晚上喝粥, 很健康, 晚上不需要吃太多即可. 市场大跌. 波动率大的时候要斩掉隔夜风险, 然后机械化日内."/>
    <n v="0"/>
    <m/>
    <x v="0"/>
    <x v="4"/>
    <m/>
    <m/>
    <m/>
  </r>
  <r>
    <d v="2018-09-06T00:00:00"/>
    <x v="8"/>
    <n v="4"/>
    <s v="早晨去香港, 面包60, 超市200, 300. 中午吃鸡, 晚上喝粥. 在香港给杰克买了保险, 13000."/>
    <n v="13300"/>
    <m/>
    <x v="1"/>
    <x v="4"/>
    <m/>
    <m/>
    <m/>
  </r>
  <r>
    <d v="2018-09-07T00:00:00"/>
    <x v="8"/>
    <n v="5"/>
    <s v="晚上請陈在vita,食物非常差, 海鲜炒饭是吃过最差的. 深圳的东西真是垃圾. "/>
    <n v="160"/>
    <m/>
    <x v="3"/>
    <x v="4"/>
    <m/>
    <m/>
    <m/>
  </r>
  <r>
    <d v="2018-09-08T00:00:00"/>
    <x v="8"/>
    <n v="6"/>
    <s v="早晨去广州,1等座100, 回来二等座80, lunch 30. 手机费250.1000加过路费, 300加油. Lunch还是在都城, 快餐很好吃. 看了穷通宝鉴, 左传, 古文观止, 吕氏春秋. "/>
    <n v="1760"/>
    <m/>
    <x v="4"/>
    <x v="5"/>
    <m/>
    <m/>
    <m/>
  </r>
  <r>
    <d v="2018-09-09T00:00:00"/>
    <x v="8"/>
    <n v="7"/>
    <s v="早晨larry叫出去玩.先开车去顺德香云轩吃早茶,200. 然后开车去中山大学(不让进)暨南大学,华南师范大学, 华南理工大学. 回到深圳吃的海岸城的1001 (160,larry)(12.22不要吃两餐),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
    <n v="450"/>
    <m/>
    <x v="5"/>
    <x v="5"/>
    <m/>
    <m/>
    <m/>
  </r>
  <r>
    <d v="2018-09-10T00:00:00"/>
    <x v="8"/>
    <n v="1"/>
    <s v="永远不比对方说的话多. 简洁明了. 人都在变化,但是利益是永恒的, 利益对的时候, 可以来往.满口仁义道德, 玩弄权术,极快的时间凶狠操作,成为群主, 炫耀权力,不示意图, 模糊其词.Make it sound effortless."/>
    <n v="0"/>
    <m/>
    <x v="4"/>
    <x v="4"/>
    <m/>
    <m/>
    <m/>
  </r>
  <r>
    <d v="2018-09-11T00:00:00"/>
    <x v="8"/>
    <n v="2"/>
    <s v="无"/>
    <n v="0"/>
    <m/>
    <x v="0"/>
    <x v="0"/>
    <m/>
    <m/>
    <m/>
  </r>
  <r>
    <d v="2018-09-12T00:00:00"/>
    <x v="8"/>
    <n v="3"/>
    <s v="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
    <n v="45"/>
    <m/>
    <x v="3"/>
    <x v="4"/>
    <m/>
    <m/>
    <m/>
  </r>
  <r>
    <d v="2018-09-13T00:00:00"/>
    <x v="8"/>
    <n v="4"/>
    <s v="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12.22 ???) 下午开车停四季, 去恒生认识罗怡(12.22后来把罗怡删了), 账户需要识别黑名单, 没开成, 去渣打存钱看到开户经理, 过来解释了停车票系统更新的问题, 说给的很少,还是停四季吧, 还是不想给.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
    <n v="0"/>
    <m/>
    <x v="3"/>
    <x v="4"/>
    <m/>
    <m/>
    <m/>
  </r>
  <r>
    <d v="2018-09-14T00:00:00"/>
    <x v="8"/>
    <n v="5"/>
    <s v="晚上跟chen连续3天出去玩,走路超过10000步.去的是上梅林卓越,没什么可看的,污染严重.吃的鑫泰,味道差.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
    <n v="260"/>
    <m/>
    <x v="3"/>
    <x v="4"/>
    <m/>
    <m/>
    <m/>
  </r>
  <r>
    <d v="2018-09-15T00:00:00"/>
    <x v="8"/>
    <n v="6"/>
    <s v="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
    <n v="0"/>
    <m/>
    <x v="3"/>
    <x v="4"/>
    <m/>
    <m/>
    <m/>
  </r>
  <r>
    <d v="2018-09-16T00:00:00"/>
    <x v="8"/>
    <n v="7"/>
    <s v="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
    <n v="0"/>
    <m/>
    <x v="7"/>
    <x v="0"/>
    <m/>
    <n v="71.3"/>
    <m/>
  </r>
  <r>
    <d v="2018-09-17T00:00:00"/>
    <x v="8"/>
    <n v="1"/>
    <s v="Prepare for hk trading. Call about language class. 台风次日, 去游泳了."/>
    <n v="300"/>
    <m/>
    <x v="7"/>
    <x v="0"/>
    <m/>
    <n v="69.5"/>
    <m/>
  </r>
  <r>
    <d v="2018-09-18T00:00:00"/>
    <x v="8"/>
    <n v="2"/>
    <s v="天气非常好.下午去了大鹏, 杨梅坑损毁严重, 西冲不开. 晚餐王母麦当劳. 开车200公里."/>
    <n v="60"/>
    <m/>
    <x v="3"/>
    <x v="0"/>
    <m/>
    <n v="69.5"/>
    <m/>
  </r>
  <r>
    <d v="2018-09-19T00:00:00"/>
    <x v="8"/>
    <n v="3"/>
    <s v="下午去存钱,sc 2个, hsbc6个, 一共8个,存完去游泳, 都在中心区很方便, 汇丰在嘉里建设3座. Hsbc外汇每天最多存5k,一年50k.一会准备吃o'vamos. 重度雾霾. Ovamos 三明治很棒. "/>
    <n v="0"/>
    <m/>
    <x v="3"/>
    <x v="0"/>
    <m/>
    <n v="0"/>
    <m/>
  </r>
  <r>
    <d v="2018-09-20T00:00:00"/>
    <x v="8"/>
    <n v="4"/>
    <s v="无"/>
    <m/>
    <m/>
    <x v="7"/>
    <x v="0"/>
    <m/>
    <n v="0"/>
    <m/>
  </r>
  <r>
    <d v="2018-09-21T00:00:00"/>
    <x v="8"/>
    <n v="5"/>
    <s v="早晨开始搞qmas申请. 申到的话, 出入香港更容易, 仅此而已. 一天都忙着整理材料. 股市大涨, pmtrader有效, trade前半小时 + 一个postCutoffLiq即可. "/>
    <m/>
    <m/>
    <x v="7"/>
    <x v="0"/>
    <m/>
    <n v="0"/>
    <m/>
  </r>
  <r>
    <d v="2018-09-22T00:00:00"/>
    <x v="8"/>
    <n v="6"/>
    <s v="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
    <n v="0"/>
    <m/>
    <x v="7"/>
    <x v="0"/>
    <m/>
    <n v="0"/>
    <m/>
  </r>
  <r>
    <d v="2018-09-23T00:00:00"/>
    <x v="8"/>
    <n v="7"/>
    <s v="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
    <n v="69"/>
    <m/>
    <x v="7"/>
    <x v="0"/>
    <m/>
    <n v="69.2"/>
    <m/>
  </r>
  <r>
    <d v="2018-09-24T00:00:00"/>
    <x v="8"/>
    <n v="1"/>
    <s v="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
    <n v="400"/>
    <m/>
    <x v="7"/>
    <x v="0"/>
    <m/>
    <n v="69.5"/>
    <m/>
  </r>
  <r>
    <d v="2018-09-25T00:00:00"/>
    <x v="8"/>
    <n v="2"/>
    <s v="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预约试听韩语."/>
    <n v="78"/>
    <m/>
    <x v="7"/>
    <x v="0"/>
    <m/>
    <n v="69.5"/>
    <m/>
  </r>
  <r>
    <d v="2018-09-26T00:00:00"/>
    <x v="8"/>
    <n v="3"/>
    <s v="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大汗淋漓,出了很多虚汗,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1230:这个地方不让试听,就把他们删了), 大部分人都是留学考TEF的, 先试听再说. 所以还是要去欧赞看看. 后至连城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1230,现在比不了大学,人杂). 一起学法语的Natasha sudenis印象深刻,至今未忘. 语言学习完全铺展开来. 明天去欧赞和商语看课程. APLUS韩语10月14日开班. AAA是10月22日开班. 能报低班不报高班. AAA要先视听一下课程. 看看如何在决定. 现在暂时还没日语班, 可以再去樱花看看. 翠微, 乔安娜也可.护理/舞蹈/语言/会计都是女多男少. 集中优势. 报名费2500.(吃的八方云集)"/>
    <n v="2566"/>
    <m/>
    <x v="7"/>
    <x v="0"/>
    <m/>
    <n v="70"/>
    <m/>
  </r>
  <r>
    <d v="2018-09-27T00:00:00"/>
    <x v="8"/>
    <n v="4"/>
    <s v="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6.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
    <n v="90"/>
    <m/>
    <x v="7"/>
    <x v="0"/>
    <m/>
    <m/>
    <m/>
  </r>
  <r>
    <d v="2018-09-28T00:00:00"/>
    <x v="8"/>
    <n v="5"/>
    <s v="明天开始放假. 这段时间的事要有个谋略.中午在上城吃的大家了牛腩饭,晚上吃两片面包(1230胆固醇有点高,鸡蛋吃的太多).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
    <n v="50"/>
    <m/>
    <x v="4"/>
    <x v="0"/>
    <m/>
    <m/>
    <m/>
  </r>
  <r>
    <d v="2018-09-29T00:00:00"/>
    <x v="8"/>
    <n v="6"/>
    <s v="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
    <n v="728"/>
    <m/>
    <x v="3"/>
    <x v="10"/>
    <m/>
    <m/>
    <m/>
  </r>
  <r>
    <d v="2018-09-30T00:00:00"/>
    <x v="8"/>
    <n v="7"/>
    <s v="加紧境外输出. Food is clean. Air is clean. Can join language class at UBC, 车和房都便宜. 明年春天回V, 资金要先到位. 准备去CA事宜.还要忍受空气污染, 房子质量差, 吵闹, 吸烟人群, 餐厅里吸烟的,素质低的.香港住着干嘛? 开不了车. 夏天温,冬天加州.和larry去广州环市东路吃陶陶居. larry开车太垃圾, 判断不行, 没有远见,反应不灵,不看倒镜, 乱踩油门刹车,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1230,这些人没任何变化,聊房子股票),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
    <n v="350"/>
    <m/>
    <x v="5"/>
    <x v="5"/>
    <m/>
    <m/>
    <m/>
  </r>
  <r>
    <d v="2018-10-01T00:00:00"/>
    <x v="9"/>
    <n v="1"/>
    <s v="早晨walmart100. 下午去了优米日语华强北. Sam接待. 7月9号才装修,味道大. 7000上25课时, 每次课两小时, 一共12课, 6个礼拜.  接触不到人上课没有意义. 中午自己做鸡肉西兰花. 桥本问了很多私人问题, 包括父母做什么, 在那, 家里几口人, 自己是做什么的, 喜欢做什么, 很多细节我不喜欢透露.用语言做probing缓解尴尬很不错."/>
    <n v="100"/>
    <m/>
    <x v="7"/>
    <x v="4"/>
    <m/>
    <n v="68.5"/>
    <m/>
  </r>
  <r>
    <d v="2018-10-02T00:00:00"/>
    <x v="9"/>
    <n v="2"/>
    <s v="继续参观各种语言学校. 荷马先生和超级物种要去看看牛排, 自己做个philly cheesesteak. 微信回复时间是早晨和晚上, 一天其他时候不看. 生活模式方面, 重实际,轻网上. 网上的要花最少的时间. 手机也基本不用,除非有事. 每天最多在外吃1餐, 和朋友出去吃午餐不吃晚餐. 少吃海鲜, 少吃糯米, 不好消化. 不要和任何人太紧密, 联系要适中. 人要频繁测试, 看各种应变能力. 美股每天早晨更新, 找2个中国的和两个美国的, 要找最大市值+最大昨日变动的股, 涨和跌的都要.  Life: always keep in mind the basho entry barrier, now a few K can sufficiently separate classes. The truth is painful, information is costly, never disclose either. Engage in hidden class separation in as many fields as possible. That's why high class people are not spotted on the streets. They want to avoid commoners otherwise they are hit on too much. Anything 衣食住行 is not class separable (due to cheapness).看了下知乎. 基本都是圈粉的公众号和一些脑残. 普遍比较渴望财富, 充满焦虑,在生活中苦苦挣扎. 钱上很紧, 很奋发向上. 吃,避不开, 除非西餐, 住, 也避不开, 戴口罩出入就好. 开车, 路上也避免不了, 所以少开车去远的远方. 坐高铁. 真正的生活质量一定是在网络之外. 例如四季游泳, 每次都是良好的体验,完全物超所值. 上语言课也是好的体验. 网络上的经历, 正面的很少. "/>
    <n v="60"/>
    <m/>
    <x v="7"/>
    <x v="4"/>
    <m/>
    <n v="68.2"/>
    <m/>
  </r>
  <r>
    <d v="2018-10-03T00:00:00"/>
    <x v="9"/>
    <n v="3"/>
    <s v="今天要做的: 去荷马先生和超级物种. 去南山优米看学校, 看看有没有胶合板味道. 去欧赞. 手机里删除快手就剩bili.被大鹏绷钱以后,需要积极寻找走资之法. 晚6:40. 中午吃的华强北面点王(55), 晚上吃的大有利番茄饭(20), 不要点海鲜和肉, 素的易消化.游完泳在四季坐一下很舒服,听着钢琴, 想想事情, 比较像在海口车停在黄楼那想事情一样. 美好的记忆. 不吃饭还是不行的, 还是要保持基本营养的供给. 翻了翻AP的朋友圈, 这个学校性别极其不平衡, 多学这里的课有百利而无一害. 不考试, 只学. 自动化迭代还在继续, 都是必须的过程. 远离网络. 远离虚拟的事物, 什么事情实实在在才是好的. 虚拟状态下不出钱, 不出力.  明天多走走路. 辰时吸取天地精华. "/>
    <n v="75"/>
    <m/>
    <x v="7"/>
    <x v="4"/>
    <m/>
    <m/>
    <m/>
  </r>
  <r>
    <d v="2018-10-04T00:00:00"/>
    <x v="9"/>
    <n v="4"/>
    <s v="中午在上城吃的牛肉面.  一会剪头发. 晚上吃三明治即可. "/>
    <n v="58"/>
    <m/>
    <x v="7"/>
    <x v="0"/>
    <m/>
    <m/>
    <m/>
  </r>
  <r>
    <d v="2018-10-05T00:00:00"/>
    <x v="9"/>
    <n v="5"/>
    <s v="中午吃的上城的subway喝的橙汁(36), 晚上在大有利吃的薯仔鸡肉 35"/>
    <n v="71"/>
    <m/>
    <x v="7"/>
    <x v="20"/>
    <m/>
    <n v="68.5"/>
    <m/>
  </r>
  <r>
    <d v="2018-10-06T00:00:00"/>
    <x v="9"/>
    <n v="6"/>
    <s v="中午面点王45, 很咸. Basho太烂, 服务烂. 下午本来想去hkhuibro, 国庆时间太挤,回到家一check, 许氏的汇率是883/889, 中行的牌价是873/879, 港币在香港非常bid,大陆客买港币的缘故. 等国庆后converge再走. 从cmb转到hsbc了2个, 建了联系, 用招行走姿, 因为已经开了两年了, 有正常资金来往. 不容易引起关注. 去hk之前, 先check牌价. 在香港分几个许氏做. 看看提供的账户是否是一个. 一旦开始了就no rtn. 工行的开始时间更长, 更安全. 渣打没有加入实时到帐系统.(1230:渣打已经关了,避免互转,只做单转)"/>
    <n v="45"/>
    <m/>
    <x v="7"/>
    <x v="0"/>
    <m/>
    <m/>
    <m/>
  </r>
  <r>
    <d v="2018-10-07T00:00:00"/>
    <x v="9"/>
    <n v="7"/>
    <s v="先去加油,300, 油价8.5, 越来越高. 后来去了沃尔玛, 买东西100, 现在深圳的物价越来越高. 涨速惊人. 噪音污染问题:电梯里的电视总是试图洗脑. 用重复,旋律各种方式. 走廊里永远的噪音污染. 石油业为垄断, 定价极为不合理.Canada: cars are cheaper, property cheaper.中午自己做的鸡肉西兰花, 下午考察欧赞和南头优米, 两者皆fail, 后去游泳, 得知今天NBA球星在住, 吃牛肉面结束. "/>
    <n v="400"/>
    <m/>
    <x v="7"/>
    <x v="0"/>
    <m/>
    <m/>
    <m/>
  </r>
  <r>
    <d v="2018-10-08T00:00:00"/>
    <x v="9"/>
    <n v="1"/>
    <s v="中午在ovamos, 晚上吃的大有利. 不愉快的经历就忘掉, 不需要纠结, 人生太短. 不可控外部因素无须烦扰, 保持距离就好. 远香近臭. 没戏就放弃, 不需要执意做某事. 一直不顺利说明不适合某地某事, 毋须持续. 有些人前后变化快, 必有图谋, 观察之,以不变应万变. 要做到贵不贱人, 表面上要蒙仁义道德. 事不可绝, 言不能尽, 至亲亦戒也.以奸治奸. Never show emotions. Ignore problems - not address them unless true problems."/>
    <n v="100"/>
    <m/>
    <x v="7"/>
    <x v="0"/>
    <m/>
    <n v="69"/>
    <m/>
  </r>
  <r>
    <d v="2018-10-09T00:00:00"/>
    <x v="9"/>
    <n v="2"/>
    <s v="中午吃的书城的千味涮(100), 晚上吃三明治. 回来电梯有人抽烟: a man's power in society is defined by one ability: the ability to exclude others. 钱只是身外之物, 学历只是负责分配社会阶层, 钱也是一样, 把不同的人划分到不同的区块. 增加Basho敏感度, 隔离距离, 车窗关闭, 出行开车, 出入paid basho. 下午去了四季游泳, 之后在6楼hea, 听钢琴到5点半, 期间还有foo的黑丝员工跟我推销会员计划.在四季坐着听听钢琴还是不错的. 少去无意义地点, 少expose yourself to general public, traffic."/>
    <n v="100"/>
    <m/>
    <x v="7"/>
    <x v="0"/>
    <m/>
    <m/>
    <m/>
  </r>
  <r>
    <d v="2018-10-10T00:00:00"/>
    <x v="9"/>
    <n v="3"/>
    <s v="中午吃的上城subway. 招-&gt;Hchina 60个, Hchina多40个, 渣打20个. JS90个, 嘉90个. 今天重污染."/>
    <n v="36"/>
    <m/>
    <x v="7"/>
    <x v="0"/>
    <m/>
    <m/>
    <m/>
  </r>
  <r>
    <d v="2018-10-11T00:00:00"/>
    <x v="9"/>
    <n v="4"/>
    <s v="早晨7点30才起床, 运动比较多也比较累, 中午都没睡觉, 提升了精力, 所以要关窗帘睡觉, 这样睡眠质量高. 9年一晃就过, 所以做事要有谋略, 没有计划的话什么都不会发生. 昨天梦见chen里应外合偷家里东西,说明并不信任之. 今天要implement一个hscei fut trader, 10:30去升级Hchina卓越, 随时降级, 升级后主要转钱有没有空子可以钻. 1306 上午去了汇丰, 升级premier,有一个投连理财产品, 0.3%买入, 退出还要扣, 第一年扣5%,第二年扣3%, 完全扯淡.  中午吃大有利时菜牛肉, 38. 继续implement一个overnight dev trader. "/>
    <n v="38"/>
    <m/>
    <x v="7"/>
    <x v="0"/>
    <m/>
    <m/>
    <m/>
  </r>
  <r>
    <d v="2018-10-12T00:00:00"/>
    <x v="9"/>
    <n v="5"/>
    <s v="中午去的财富广场,本来想吃烤肉, 人太多, 烟大, 后来去旁边的牛肉面 (25), 后来去了沃尔玛买水果. 沃尔玛的菠萝从上周的22降到这周的19.8, 牛肉面也在降价, 很多人都在勒紧裤腰带度日, 直播肯定钱越来越不好赚.  最近去外地的时候也比上个月少多了, 经济,股市下行的后果. 注重实际利益, 名无所谓, 实际利益必须力争. 不影响实际利益的情况下, 别人说啥, 做啥, 这都无所谓. 富贵有常, 其道乃实.一切从实际出发.  实不为虚名所羁, 察不以奸行为耻.  无羁无耻, 荣之义也. 知不示人, 示人者祸. 人, 不是为了名就是为利, 有人捐利为虚名, 有人弃名而争利. 高下立见. 富贵非虚也, 须实争之. 示人以愚，其謀乃大. 智無潛藏，其害弗止. 言语上保持谦逊, 不争虚名. "/>
    <n v="130"/>
    <m/>
    <x v="7"/>
    <x v="0"/>
    <m/>
    <n v="68.3"/>
    <m/>
  </r>
  <r>
    <d v="2018-10-13T00:00:00"/>
    <x v="9"/>
    <n v="6"/>
    <s v="上午翠微试听日语, 中午吃三明治65, 一会去听塞纳法语, 在红桂大厦. "/>
    <n v="65"/>
    <m/>
    <x v="7"/>
    <x v="0"/>
    <m/>
    <m/>
    <m/>
  </r>
  <r>
    <d v="2018-10-14T00:00:00"/>
    <x v="9"/>
    <n v="7"/>
    <s v="下午上的韩语, 很累, 晚上吃的饺子(30)"/>
    <m/>
    <m/>
    <x v="7"/>
    <x v="0"/>
    <m/>
    <m/>
    <m/>
  </r>
  <r>
    <d v="2018-10-15T00:00:00"/>
    <x v="9"/>
    <n v="1"/>
    <s v="中午面点王大排面+菜(41). 晚上吃的麦当劳 (30), 在连城转了一圈不知道吃啥. 最后吃了个麦当劳, 冰淇淋, 很爽. "/>
    <n v="71"/>
    <m/>
    <x v="7"/>
    <x v="0"/>
    <m/>
    <m/>
    <m/>
  </r>
  <r>
    <d v="2018-10-16T00:00:00"/>
    <x v="9"/>
    <n v="2"/>
    <s v="中午吃的千味涮(106), 下午larry提议出去, 和wayne三人去了东湖公园. 聊股票, 房子比较多, 聊吃的少. 两个人基本都没精气神, 消费降级. Larry换回了日本车, wayne也感觉没精神. 中午吃了不少蔬菜, 是好的. 楼里的污染还是很厉害, 抽烟成群, 对于身体影响很大, 要避免以后对于家里的影响, 这是重中之重. 已经好久没跟他们见面了, 感觉他们各方面都没啥进步.Trader要 build一个Long short trader, 根据month Open 来, 一些做long, 一些short. 每个delta控制在20k USD 左右. 自己的事情要有谋略和计划, 要一直实施. 这些人不需要常见. 脚踏实地的做实事, 有用的事. 关系只在现实生活中建立看得见摸得着的关系. 远离任何涉及钱的环境. 银行, 信托, 券商, 任何不是基于非钱的东西都要摒弃. 网上一分钱都不要涉及, 除非看得见摸得着才会涉及钱. 人要吸取教训, 吃一堑长一智, 吃了亏浪费了时间没问题, 要反省为什么吃亏, 下次怎么不吃亏, 要避免什么样的人. 一是现实生活, 而是要共同爱好, 三是远离金钱, 四是一起做事. 晚上运动, 吃了subway, 很香. 回来又有人抽烟, 避开这个地方是绝对要做的. 价格是驱赶穷人最好的方法. "/>
    <n v="106"/>
    <m/>
    <x v="8"/>
    <x v="4"/>
    <m/>
    <m/>
    <m/>
  </r>
  <r>
    <d v="2018-10-17T00:00:00"/>
    <x v="9"/>
    <n v="3"/>
    <s v="IB的statement马上就到, Columbia 成绩单信封到了不要打开, 直接连信封一起寄走, 准备好其他的文件和说法. 争取在这周末之前寄走. 把信起草好. 把文件准备好. 逐渐重心往加拿大转移, 那边什么都便宜, 这边贵,到处都是危险因素, 到处都是被宰, 无论买房, 买车, 税高, 被政府剥削. QMAS提供了很好的机会, 梳理以前的资料(以前所有资料都汇总, 整理), 增加材料的严谨性(不能有逻辑漏洞, 要cover所有对方能想到的, 而且自己能cover的), 用数据说话(精确的数字可以增加可信度), 提供学语言的契机(没有语言的证明要求就不会在深圳找辅导班).远离穷人,暴富的人,谈钱的人, 在生活边上挣扎的人,生活压力大的人. 下意识觉得很low的人, 都不要接触. 帮富不帮穷.  昨天晚上去的大梅沙, 吃的粤菜王府, chen(200), 回来加油300."/>
    <n v="300"/>
    <m/>
    <x v="7"/>
    <x v="0"/>
    <m/>
    <m/>
    <m/>
  </r>
  <r>
    <d v="2018-10-18T00:00:00"/>
    <x v="9"/>
    <n v="4"/>
    <s v="这几天的事情, 先提交香港QMAS的申请, 洗牙拔牙, 给li保险. 语言课:勿忘初心, 没肉不上座. 试听西语A1, 日语N3.原则是宁可简单不要难, 有肉即可. QMAS提交. Citi信用卡地址改成kelly的公司地址. "/>
    <n v="0"/>
    <m/>
    <x v="7"/>
    <x v="0"/>
    <m/>
    <m/>
    <m/>
  </r>
  <r>
    <d v="2018-10-19T00:00:00"/>
    <x v="9"/>
    <n v="5"/>
    <s v="晚上吃的东方宫, 没怎么出汗, 不虚. 晚上多睡觉有好处, 10点之前必须睡. 冬天就要早睡晚起. 4点在四季小游, 听钢琴,一天中最放松的时刻, 后来去看长短经(反经). 人杂, 消费场所鱼龙混杂(因为钱的来历不明),网上更烂, 三教九流. 书店没门槛, 什么人都可以来. 四季那都是一些脏网红. 好的场所必须有金钱投入, 精力投入, 同样目标, 越忙越难越好, 例如2010在rbs迅速bonding原因是因为忙.从去年的看直播到今年对这个圈子的鄙视, 场所意识的敏感化, 对于底层的排斥. 对于网红, 微商, 各种网络职业的彻底鄙视. 反经很不错, 可以学到东西, 如何做试探. "/>
    <n v="33"/>
    <m/>
    <x v="7"/>
    <x v="0"/>
    <m/>
    <m/>
    <m/>
  </r>
  <r>
    <d v="2018-10-20T00:00:00"/>
    <x v="9"/>
    <n v="6"/>
    <s v="中午和J吃正月水饺, 晚上家里面条, "/>
    <n v="106"/>
    <m/>
    <x v="7"/>
    <x v="0"/>
    <m/>
    <m/>
    <m/>
  </r>
  <r>
    <d v="2018-10-21T00:00:00"/>
    <x v="9"/>
    <n v="7"/>
    <s v="早晨游泳, 去室外游冷水的, 非常好, 一冷一热很锻炼. 没雾霾以后都游室外. 预防感冒, 提高身体素质. 四季里人很杂, 消费场所花钱就行, 没任何investment, 消费不算investment. "/>
    <n v="35"/>
    <m/>
    <x v="7"/>
    <x v="0"/>
    <m/>
    <m/>
    <m/>
  </r>
  <r>
    <d v="2018-10-22T00:00:00"/>
    <x v="9"/>
    <n v="1"/>
    <s v="上午去四季, 下午去书城, 晚上在家, 电视噪音很大. 没法工作. 需要把工作重心移到上面. (是日没有早晨锻炼, 是弊端)"/>
    <m/>
    <m/>
    <x v="7"/>
    <x v="0"/>
    <m/>
    <m/>
    <m/>
  </r>
  <r>
    <d v="2018-10-23T00:00:00"/>
    <x v="9"/>
    <n v="2"/>
    <s v="中午吃的ovamos, 晚上在家. 早7-9一定要辰时锻炼. 这样全天的状态都会提升.连续3天室外游泳, 提高抵抗力非常好, 最近雾霾不重, 100以下. 四季会员很快到期. (11月17),到期后续还是续期要考虑. 冬天要关门而且氯比较大 (空间小), 可能不续期. 考察香格里拉, 把深圳湾的次数游完."/>
    <n v="55"/>
    <m/>
    <x v="7"/>
    <x v="0"/>
    <m/>
    <m/>
    <m/>
  </r>
  <r>
    <d v="2018-10-24T00:00:00"/>
    <x v="9"/>
    <n v="3"/>
    <s v="hbank又来查询资金来源,跟他们说是家庭来源.十分烦, put your assets offshore比较好. 美股巨震, 保持做空. 涨时做空, 跌时不动.长短皆有比较好. Delta neutral目标所在. 睡觉一定在10点之前睡. 这样一天状态最好. 平时保持轻仓, 大涨在加空仓. 晚上:今天开始做空港股, 晚上开始美股. 天恩难测, 惟财可恃. 做人: 装傻, 示弱, 韬晦, 不求虚名, 只求实利, 事不做绝, 话说一半, 情非彰示，事不昭显, 惑人远祸, 知不示人, 知戒近福. (戒字适用于各方面, 包括吃, 言行, 作为). 自己的后路不要示人, 自己知道的,理解的事不要说出来. 多听多思考少说. 贵己贵人, 富贵久矣. 中国这段时间没能做到韬光养晦, 立即被人重击, 愚蠢至极. 兵不厌诈, 处处用谋. "/>
    <n v="0"/>
    <m/>
    <x v="7"/>
    <x v="0"/>
    <m/>
    <m/>
    <m/>
  </r>
  <r>
    <d v="2018-10-25T00:00:00"/>
    <x v="9"/>
    <n v="4"/>
    <s v="昨天晚上跟杰谈话无效,说要派几个人去调查一下烟台的情况, 反应很强烈, 一看就有问题, 还使劲转移话题. 以后冷处理,冷暴力对待. 人一试探就出来了, 不想回, 觉得家里要干活, 其实就是对家里没感情, 心不在这. 心早在移民阶段就出了问题, 不正经的人要远离. 人生很短, 跟正派的人交往. 邪门歪道的人保持距离. 最近主要放在自己身上, 别的人少理. 自己的发展为重. 美国市场昨天巨震,今天跌, 波动性上升,世界受影响, 保持做空仓位. 美股熊市下, 其他市场难以独善其身. 早晨10点去瑞尔, 先洗牙后拔牙. 去年出过一次血, 为了避免以后的问题, 先拔了. 时间过得很快, 很快就复原了. 拔牙比较贵, 2500, 服务各方面都不错."/>
    <n v="2475"/>
    <m/>
    <x v="7"/>
    <x v="0"/>
    <m/>
    <m/>
    <m/>
  </r>
  <r>
    <d v="2018-10-26T00:00:00"/>
    <x v="9"/>
    <n v="5"/>
    <s v="拔牙第二天, 没啥感觉. 这个时候选择拔牙明智:天气舒服, 不冷不热. 人不躁. 早就应该拔了, 去年3月还出血了. 找主任拔是明智的, 思维清晰, 逻辑清晰, 能够说明想法以及原因以及解决办法, 手有力气. 拔掉以后整个口腔都舒服, 以前那颗牙霸占了地方,在口腔里很不舒服. 这段时间的体育锻炼很好,休息也不错, 每天吃苹果, 所以一直没感冒, 身体素质也不错. 休息的好对于各种能力都有帮助, 包括语言组织.睡觉关窗帘, 游冷水. 昨天诊所冷也没感冒. 睡眠时间增长+锻炼+苹果. 室外戴口罩, 减少对有害气体的exposure, 例如室外烟, 新车污染. 体重控制在65-68kg比较健康. 室外游泳时候的阳光照射也很好. 中午吃的鸡汤, 对身体帮助很大. 身体还在康复中. "/>
    <n v="0"/>
    <m/>
    <x v="7"/>
    <x v="0"/>
    <m/>
    <m/>
    <m/>
  </r>
  <r>
    <d v="2018-10-27T00:00:00"/>
    <x v="9"/>
    <n v="6"/>
    <s v="上午去放飞机, 下午在家, 8点睡觉. 淋巴小发炎, 多休息康复."/>
    <n v="0"/>
    <m/>
    <x v="7"/>
    <x v="0"/>
    <m/>
    <m/>
    <m/>
  </r>
  <r>
    <d v="2018-10-28T00:00:00"/>
    <x v="9"/>
    <n v="7"/>
    <s v="起来淋巴好多. 看到广东防备心重, 想起c milk说的南方是利益关系, 南非佬说的中国骗子多, 没有互信. 你这些年的负面变化也很多, 要心里有数. 主要变化来自于哪? 被骗, 防备心加重, 因为太多穷人, low逼和要资本积累的人. 吃的,用的不放心. 身体受影响, 肺被甲醛感染. 被中国的价值观影响. 被迫在这里个地方成家. 现在也不工作了, 为什么要在这呆着? 缺点: 食品安全, 空气, 家人催, 中国价值观. 加拿大优点: 直接高了个层次, 饮食过关, 环境好, 冬天滑雪, 每年冬天美国换阳光带城市居住, 加拿大的缺点: 没人, 没事做, . 以后小孩子不可能在这地方长大, 所以还不如早走. 也可去美国加州找工作, 美国的产业链要高出中国产业链一大截.  上午接chen去爬山, 后来在蛇口吃萨拉伯尔, 烤肉不错. 下午上课, 旁边的胡家林(广东,讲白话), 连舜单(潮汕), 黄婷婷Rachel(客家), 黄俊(武汉), 陈思秒(福建龙岩), 徐思婷(汕尾), 雅丽(龙岗), 赵琪(威海), 智雅(假名), 吴莹莹 (汕头). 你能看出各种小心机, 例如故意不带上次的材料. 有些人性格不好, 自闭, 有些人智商低还装逼, 跟老油条比太嫩了. 总体还是广东人比较好.人第一是性格好, 开朗大方, 别搞小动作, 有趣, 喜欢玩, 别那么严肃. Gas300"/>
    <n v="300"/>
    <m/>
    <x v="3"/>
    <x v="0"/>
    <m/>
    <m/>
    <m/>
  </r>
  <r>
    <d v="2018-10-29T00:00:00"/>
    <x v="9"/>
    <n v="1"/>
    <s v="最近在琢磨回加的问题. 原因是到了30这个转折点, 以后考虑长期问题. 加拿大, 衣食住行都有保障. 住:每月3000, 开车1000, 吃饭, 1500),总共5500(折合30000人民币), 一年400000人民币.在这个地方呆了6年, 各方面没发展, 香港对你的接受程度非常低, 2013年到2015年混的不好, 之后3年基本也没啥进展. 从这里撤. Freedom极度减少, 上网越发不方便, 假话充斥. 国内的东西国外都能吃到. 地方窄, 人多, 呆了6年了(2013.1 到2019). 中午睡了一会觉眼屎就出来了, 说明有火, 有炎症. 停止一切活动. 在家静养, 停止吃辣. 昨天吃辣和牛肉+爬山起了反效果, 多睡觉, 少接触电子产品. 去买几本书在家看. 少在网上折腾, 一天早晨查一次手机, 避免进一步感染, 不要吃牛羊肉和鱼. 那个chen是个丧门星, 被罚款一次, 这次正好赶上拔牙.Diversify你的source. 不要过多接触SB. 明显今天的炎症还存在, 从现在开始吃清淡的东西,直到周日. 然后观察. 昨天的牛肉和泡菜是发炎上火的因素. 现在伤口不疼, 但是扁桃体发炎, 有眼屎, 明显有火. 晚上吃的鸡蛋糕."/>
    <n v="0"/>
    <m/>
    <x v="7"/>
    <x v="0"/>
    <m/>
    <m/>
    <m/>
  </r>
  <r>
    <d v="2018-10-30T00:00:00"/>
    <x v="9"/>
    <n v="2"/>
    <s v="早晨9点去拆线. 交通极为堵塞. 走彩田路最后无路可走, 在滨河辅道被迫走,沿着一排卡车走, 收了倒镜才勉强(应走今天不走彩田). 拆线: 熊态度一般, 假里假气. 线在嘴里造成不适感,血已经止住, 好处已经超过了坏处, 所以决定5天立即拆线. 感觉线的质量不行, 缝线的技术也一般, 造成口腔不适. 伤口长得还可以. 拆线太快,时间还没到15分钟, 出停车场到了15分钟, 还领不到停车券, 所以还交了15. 总结: 诊所交通极为不便, 旁边没有地铁,彩田的交通太差. 就诊体验, 拔牙过程还可以, 拆线的感受不好. 下次可以换个医生, 不要再被周宰一刀.现在就是等创口渐渐复原. share road总是一个painful experience, 和停车场人员打交道也是shit, 诊所前台的SB造成我损失15.生活避免和2B接触才是上策. 现在发炎排除了线的因素, 只有饮食因素. 饮食上清淡为主, 豆腐白菜, 喝白粥. 下午去剪头发, faker剪的不错. 百花离的也近. 腿肚子还是疼, 周日的爬山太不明智, 是上火的主要因素. 这段时间火大的时候游泳就能解决问题, 不游泳了很容易上火. 先等炎症退下去再游.另外, 话只说一半, 不明说.保持神色如一, 神鬼莫测. 地位不同的人要保持距离, 自然安稳, 低位高低的人太近, 低的会遭殃."/>
    <n v="81"/>
    <m/>
    <x v="7"/>
    <x v="0"/>
    <m/>
    <m/>
    <m/>
  </r>
  <r>
    <d v="2018-10-31T00:00:00"/>
    <x v="9"/>
    <n v="3"/>
    <s v="翻墙时间不超过30分钟, 跟support联络失败, 网络封锁高压上升. 国内市场套路层出不穷, 目的简单, 割韭菜. 对抗的方法就是按dev来trade around position, 不要听新闻, 看市场表现. 拔牙已经一周, 牙龈疼痛, 需时康复, 爬山四天后, 腿肚子刚不酸, 火也渐消. 招行已经解封所有资金,剩余资金要尽快通过xb转出, 以后在国内的资金花费汇丰即可. "/>
    <n v="15"/>
    <m/>
    <x v="7"/>
    <x v="0"/>
    <m/>
    <m/>
    <m/>
  </r>
  <r>
    <d v="2018-11-01T00:00:00"/>
    <x v="10"/>
    <n v="4"/>
    <s v="海南的手机号要取消. 汇丰加拿大账户要开立.2005年初在温哥华, 天气极烂, 性格情滥无谋, 太多电脑电视, 没有运动, 当时根本没天气概念, 冬天应有getaway, 不应在那久留. 在加接人待物没概念, 要保持距离, 要不动声色, 要见微知著, 要不断试探, 适合交心的人极少, 所以表面谦谦(易经),贵己不贱人, 实则自谋后路, 狡兔三窟. 持续观察周围情况, 避免温水煮青蛙, 不自知而逐渐被剥.对人不invest, 只观察, 暗里重己轻人.情之不敛, 运无幸耳.人要有排解情绪的方法, 运动和读书为上, 吃,电子产品(电脑电视), 寻求他人矛盾和resolution(emotional rollercoaster, 也是人爱drama的根本原因, 因为无聊)为下. expressvpn已经完全被击溃, 无法使用. 要加速转钱的过程. 现在比2005年的进步: 懂得通过锻炼和读书(日韩)恢复心理平衡, 对人要少说多观察, 电子产品的频率一定要降到最低. "/>
    <n v="10"/>
    <m/>
    <x v="7"/>
    <x v="0"/>
    <m/>
    <m/>
    <m/>
  </r>
  <r>
    <d v="2018-11-02T00:00:00"/>
    <x v="10"/>
    <n v="5"/>
    <s v="隔夜操作了美股, 按照yDev来,慢慢建仓,莫急. 一切看长期, 短期波动不在意. 以年线为主, 以长期趋势为主. 个股风险要控制在5%总仓位以下, 波动剧烈, 防止10%以上的波动. 做长期趋势. 不在意政治事件和公司盈利情况, 只在一yDev.昨天在户外游泳, 没感冒, 主要昨天晚上早睡, 要吃苹果, 保持抵抗力. 继续游冷水, 提高身体素质, 牙也没出问题. 身体一不舒服, 马上早睡, 很有效果.昨天操作有误: 市场涨时不应买入(aapl错误), 不可能当天又买又卖. 1. 仓位严格控制, 不被大动作洗出 2. 分散 3. 按照dev 4. 市场涨时卖出, 跌时买入, 一天只操作一边. 5. 开盘和收盘操作, 盘中不动. 牙龈稍疼, 还有眼屎(有火), 所以还是要避免吃辣, 多吃清淡.这几天身体素质下降, 昨天在书店感觉腿冷, 极易感冒, 所以要避免. 全球市场逼空, 等到中期选举后再变动仓位, 仓位不大, 所以很舒服. 这周末赶紧走cash. Rate机会难得, xushi 889/892, 中行 880/883. 很多人考虑现在是牛市还是熊市, 我对此不care, 只是跟yDev走, 不做判断, 标的每天一次不断做波段, assets continue to shift out. 中午吃的面, 感觉嗓子疼, 香菜上火. 拔牙以后火气没消, 恢复游泳, 避免吃热性食物. 这波逼空先让他风头过去, 等趋势向下(mDev &lt; 0). 昨天去试听了法语课, 最差的一次试听, 屏幕辐射非常强, 眼睛不舒服, 提前走了. 整个地方档次很差, 一股地沟油的味道. 那个老师被辐射的满脸坑. "/>
    <n v="35"/>
    <m/>
    <x v="7"/>
    <x v="0"/>
    <m/>
    <m/>
    <m/>
  </r>
  <r>
    <d v="2018-11-03T00:00:00"/>
    <x v="10"/>
    <n v="6"/>
    <s v="不要着急做空, 让子弹飞一会, 周线/月线向下做空不迟. 苹果做多太早, 几个做多的都有损失, 因为是在指数大涨的时候买入. 当short squeeze的时候, 最好的做法是什么都不做, 等着风头过去, add个position, 很舒服, 指数暴涨一般都没好事. 昨天晚上隔壁闹到3点多, 下次下楼睡就好, 没必要计较. 退了视听群, 商语上永久黑名单. 台湾那地方, 飞机出问题, bus出问题, 台铁出问题, 整个已完蛋了, 年轻人没钱. 这次收获的市场经验是: 小仓位, 指数大涨不加仓, 每天交易一个标的, 不要correlated actions(同一时间买/卖). 慢变delta, 不着急. 晚上邻居噪音, 早晨是家里的噪音和影响. 今天要去香港xubro做事情. 噪音污染太严重, unwanted noise (早晚, 电梯, 家里, from people, radio, elevator, 周围.) 过滤噪音, 用钢琴曲, not invasive, not emotional, peaceful. 所有感官随时随地被invade, 在室外, 烟味, 电梯噪音, 去试听课, 那么大的辐射源, 吃饭, 各种生活行为都致癌. 各种以前做的事渐渐被cut, 例如西冲山, 深大校园. 增加每天的舒适环境和范围.现在最舒适的是四季,原因是没有噪音打扰, 模拟四季舒适环境, 背景钢琴音乐, 可以安静想点问题, 在海口也有类似地方(黄楼, 整个西海岸片区, 秀英港休息区, 海大), 海香大堂,开车10分钟即到, 可以休息. 远离蛮区: 四川, 重庆, 湖南, 江西, 贵州, 平均教育水平低. 海南比深圳舒服的多. 可以自由进出海大, 还没被剥夺. 西海岸随便车停都很放松, 深圳这种停车放松的地方基本没有, 有也要收费, 到处都是摄像头, 没法停马路旁边, 自由度非常低. 这段时间先要搞定relationship. 然后可以去海南, 海南人少不容易搞定. 广东人多, 如果不控制会造成滥用, 所以社会各个方面都日趋紧张, 压力大, 资源紧张. 交易方面还是要低仓位, 慢慢体验yDev的操作方法, 低仓, 情绪剥离, 每天只operate一个stock一次,做日k, 不做日内. 明年3月要回温, 要解决的是冬天的去向问题. 广东适合办事, 不适合生活. (没有cost breakdown)"/>
    <n v="765"/>
    <m/>
    <x v="7"/>
    <x v="0"/>
    <m/>
    <m/>
    <m/>
  </r>
  <r>
    <d v="2018-11-04T00:00:00"/>
    <x v="10"/>
    <n v="7"/>
    <s v="今天去香港探路. 罗湖停车70, 去了7个小时. 先去了旺角, 第一家许氏不知所云, 说刚来的,最低0.897, 第二家说0.898, 走人, 去了上环许氏(当日最优惠), 0.8965, 持续询问上环余价格, 好的时候杀过去. 中午吃饭在徳钊记, 52, 没人, 量不足. 上环跟以前没区别. 回来路上去了沙田, 没找到许氏, 没缘分, 去优衣库买了几件shirt(500), 回来和chen在四季待了一会, 晚上麦当劳(45). 外传黑shirt,内穿白色衬衣works, 所以stick to 这个style, 更换里面的厚度即可. 这几天暂时没感冒, 因为拔牙前的身体素质练的比较好. 香港遍地抽烟污染, 口罩可以有效缓解. 脱口罩的动作可以gain trust, 睡得早和用洗面奶都有益于皮肤, 要持续. 今天的益处在于探路成功, 把香港走姿套路摸清楚. 下一步就是工作日搞大额, 纳了投名状就没退路. 不要用外资行转, 时间短容易查. 用时间最长的, 招行里的钱在里面好久了, 最适合. 中农工建还是最好, 最快.晚上麦当劳的汉堡好难吃, 冰激淋还行, 今天比较累, 所以补充些能量. 现在crs差的严. 聊了聊温哥华大选的事, 温哥华现在是ndp当选, 对房价很不利. 晚上去上课, 主攻方向变, 露肩带典型勾引, 你敢勾引我就追你咯. 随便撩撩. 晚上請chen请面点王. "/>
    <n v="70"/>
    <m/>
    <x v="4"/>
    <x v="15"/>
    <m/>
    <m/>
    <m/>
  </r>
  <r>
    <d v="2018-11-05T00:00:00"/>
    <x v="10"/>
    <n v="1"/>
    <s v="仓位方面一天变一次, 一个标的, 不要一口吃个胖子. 慢慢来. 中午吃的三文鱼, 下午去广州. 去的时候路费50, 回来路费70, 油费300, 太古汇停车费50, 煲仔饭50, chen陶陶居200. 超记煲仔饭还可以, 饭有点多, 陶陶居纯属宰人, 太古汇没意义, 以后注意不要去太古汇, 把车停在越秀, 便宜, 然后在老区四处走, 在沙面逛逛, 在广州住一晚. 今天和很多韩语同学建立了联系, 尤其是a, 在sf学了四年, 可以多聊天. 群里面很多有语言天赋的人, 所以要保持对他人的尊重. 表情不要多, 要不动声色. 也不用聊太多, keep all channels open, prepare to move back. 以后尽量在广州住, 严防晚上开车的风险. (12/31回顾:不动声色这点做的不好,行踪要保持绝密,不断考察对方对于information的withholding, 1月16: not driving at night is very correct.)"/>
    <n v="520"/>
    <m/>
    <x v="3"/>
    <x v="5"/>
    <m/>
    <m/>
    <m/>
  </r>
  <r>
    <d v="2018-11-06T00:00:00"/>
    <x v="10"/>
    <n v="2"/>
    <s v="晚上回来, 电梯都是烟味. 下午跟陈去蛇口, 看了电影 Hurricane Heist,烂片. 海上世界Parking22. 晚上交通非常混乱. 迅速回归北美, 搞资. 深圳经济不行, 蛇口没人, 路上车多, 饭店没人, Sorabol倒闭. 去加拿大重新构建朋友圈, 这里的人也不太靠谱, chen也要回加拿大. 这的人我觉得lowB. 鼠标声音也很讨厌. 中午吃牛肉汤, 没吃饱, 晚上吃的大拌, 这里又涨价了. 大盘鸡就是ripoff, 其他还行. 一切以提高自己的utility为己任, 不要管别人如何, 也不要透露自己的行踪. Keep money inside the family, 小心不要流入家人之外. chen说alan不想回来, 这小子失踪了这么长时间, 自知理亏.晚上游泳, 人多, 看来需要释放压力, 人的压力都不小. 美国的制裁下, 这些人都没好日子过, 只能通过时间来换空间. 这的人还觉得腾讯是啥好货, 真是250, 还天天在bat的框架下生活的蠢才, 像王xx觉得腾讯是身份的象征, 简直是SB, 被虚假新闻蒙骗, 吃假东西, 被zf玩的手忙脚乱. 香港也是zf玩老百姓, 故意不提供房子. 这的人生活是可悲的. 要到制度透明的地方生活. 昨天和chen去买眼镜, 被人当傻子, 服务态度也不行, 去你妹的. 中国宰人的情况严重, 有钱人有一部分不是自己赚的, 都是被宰的傻帽. 谈到了sales的问题, 有钱人喜欢pay for time, convenience, 中国人只对价格敏感, 而不是时间和方便. 就像买法拉利的人不在乎价格,而是品味, 卖货要根据对方的g点来考虑营销策略. 加拿大是为professional付钱, 国内则是有知识的人想ripoff没知识的人, 而不是为知识定价. 这边比广州差远了, 美女都不来深圳, 这太贵生活压力大, trying to make it. 一般的人都在自己的城市居住. 总体来说, 对这地方没任何感情, 以后可能连签证都拿不到, 因为签证政策日趋严格. 把有生资源全部转出, 防止以后没法更新签证. chen的抱怨: 东西的价值和价格不相符, 例如车, 楼价, 教育的价格, 医疗的价格, 高端超市的价格 (这个cmilk也吐槽过), 上海美女那么多, 原因很简单, 不好的货色被淘汰回2线, 好姿色可留在一线, 男则是可买房的留在1线. 在租售同权的北美, house ownership没那么大deal, 人生不带来死不带去, 为啥非要own? 作为投资工具, 实际上也不靠谱. 提高生活质量, 在北美享受好的空气和生活才是重中之重. 这的人坏, manipulative, 拜金,无法信任, 所以不用花太多时间, 直接走人就好. 注意谋贵密.钱多钱少无所谓, 能生活就好, 赚钱不是目的, 赚钱的活动可以有成就感和解决无聊 (the human condition)"/>
    <n v="22"/>
    <m/>
    <x v="3"/>
    <x v="0"/>
    <m/>
    <m/>
    <m/>
  </r>
  <r>
    <d v="2018-11-07T00:00:00"/>
    <x v="10"/>
    <n v="3"/>
    <s v="看了一下lease车的情况, lease上一代的车比较好, 不用新款. 不要全款买车, 钱在那压着非常不明智. 一年1万加币左右就可以开到最好的车. 这种depreciating asset最好是租而不是买, 只买升值的资产, 贬值的资产. Aim at BMWX5 足够，　卡宴先不考虑．　"/>
    <n v="0"/>
    <m/>
    <x v="7"/>
    <x v="0"/>
    <m/>
    <m/>
    <m/>
  </r>
  <r>
    <d v="2018-11-08T00:00:00"/>
    <x v="10"/>
    <n v="4"/>
    <s v="昨晚休息质量不好, 原因是给家里办事, 负面情绪传染, 要尽量避免和负面相处. 金融独立, 有自我选择权极为重要. 另外就是韬光养晦, 一切计划保密, 不透露任何细节.明修栈道暗度陈仓. 识人可以先投石问路, 投石于水, 观其涟漪. 我所要的东西, 要匿而掩之. 晦者忌名. Chen昨天花了大部分时间琢磨如何去game credit card, 没出息, 怎么可能会跟这种人合作? 没原则, 贪图小利之人, 但是待人接物还很大方. (晚)下午去了大梅沙, 在希尔顿坐了一会.讨论了一下中国情况. 没有安全感的原因是没钱. 后来去沙头角吃晚饭, 萧条, 经济不行. 广州少去, 花费太高. 要去的话就住几天, 不要当天来回. 中国这个地方, 没安全感因为没有医疗,教育保障, 所以人人自危, 钱为宗教, 人没信仰, 过生日都要发红包, 这些恶习要远离, 不要玩中国这套, 也别在这常待. 阿尔伯塔的房子腰斩, 而且未来不看好. 卡尔加里牛肉好, 但是没必要在卡尔加里住, 要亲自去那看看, 房子如何. 以后先图生存, 再图其他. 加拿大房价在跌, 这是好事, 加州和加拿大随时观察, 准备出手.2012年6到现在已经过去了6年, chen问了:我有啥生活质量的提高, 答案是没有提高. 自己从25也到了31. Late 20s一般是吃喝玩乐的最后阶段. 在这也没有任何进展,家人催得紧, 这里也不适合raise家庭,所以要永久性闪人. 这有信任问题, chen在这不信任何人, 差点被puyi眼镜的sales骗, 今天又被茶餐厅收银骗. 这有很多事情都不对, 例如崇拜金钱, 先问工作和专业. 6年已经足够长了,你nothing happening就是nothing happening. 之后人生就是在北美混, 远离华人, 远离fob, 崇尚西方生活, 融入西方社会, 接触英文好的人. 自己未来的计划属于绝密, 绝不透露, 周密计划. 这的人拜金, 虚荣,自大, 也不需交流太多, 毕竟当局者迷, 人生在这地方没进展就先换到更好的环境住. 1. 不适合于以后的人生计划 2.不喜欢价值观和环境 3. 不喜欢这的人讨论话题 4. 不喜欢住的地方. 西海岸渐渐建立关系: calgary建立便宜住宅, van伺机买, 加州伺机买, 东海岸动植物不好看. 喜欢南方风格的, 不喜欢东海岸风格, 不喜欢冷. 刚才比较了深圳和calgary的阳光, calgary Nov-Jan 比较难忍, 这几个月还是在美国最好. "/>
    <n v="300"/>
    <m/>
    <x v="3"/>
    <x v="0"/>
    <m/>
    <m/>
    <m/>
  </r>
  <r>
    <d v="2018-11-09T00:00:00"/>
    <x v="10"/>
    <n v="5"/>
    <s v="这周汇率不好, 没换汇. 渣打有33, 汇丰50, 招商是88. 准备关掉渣打, 转的慢. 研究加拿大产权. 晚上sandwich降价到48,昨天小满茶餐厅(沙头角)和上周的萨拉伯尔倒闭, 感觉餐厅不赚钱. 餐厅是消费的最后一个壁垒. 房价高的恶果正在逐渐形成. "/>
    <n v="50"/>
    <m/>
    <x v="7"/>
    <x v="0"/>
    <m/>
    <m/>
    <m/>
  </r>
  <r>
    <d v="2018-11-10T00:00:00"/>
    <x v="10"/>
    <n v="6"/>
    <s v="刚去游泳, 回来人特别多, 红荔转华富转不了. 立交人多, 医院人多. Check手机是一个很不健康, 浪费时间精力的行为, 以后应杜绝, 然后设定看手机的时间, 这样比较省时间. 经济进入衰退, 皇庭广场pizza店倒闭, 这种倒闭的明显性是未来几年没见过的. "/>
    <n v="0"/>
    <m/>
    <x v="7"/>
    <x v="0"/>
    <m/>
    <m/>
    <m/>
  </r>
  <r>
    <d v="2018-11-11T00:00:00"/>
    <x v="10"/>
    <n v="7"/>
    <s v="上午去游泳, 在室外游的, 非常好, 回来电梯有人抽烟, 路上很多危险情况, 入黄木岗立交有三轮车骑反道, 福华路上有行人乱穿马路, 一旦出事故, 至少25%责任, 而且非常麻烦, 不可不察.(19.1.16一个字,慢可以秒杀所有路况) 低素质的人在深圳占有非常大的比重, 造成人的方差极大. 下一代在这长大的风险很高, 学校不免费, 还要和低素质人的后代一起上学, 闻烟味, 广东人口太多, 而且不断涌入, 受这种交通影响. 人口素质和结构短期无法改变, 但是可以去经过了filter的地方. 到加拿大开始扎根, 用家里的资产开始起步. 少则多, 多则惑. 在这租房, 房东很有可能要卖, 而且房子家具质量极差, 没有香港租那么好. 加拿大刚去的时候可以租的很便宜. 预计是明年2,3月, 开春就走. 最近的cash要加快速度, 最近到了选择关头的原因, 一是到了30岁, 是成家立业的年龄, 有了家庭就很难再进行移动, 所以要在单身的时候移动. 现有深圳的infrastructure完全不够好, 档次太低, 素质太差, 整个深圳的人素质都层次不齐, 总体还是发展中国家. 唯一就是住好的地方, 现在价格也太高, 没法负担. 昨天晚上叫的必胜客, 送了1个半小时, 看来他们裁了不少人, 送货员压力也非常大, 还不如去做美团, 以后必胜客把送餐外包给美团也是大势所趋. 中国经济出问题, 犯罪率和失业率也会上升, 基于经济增长的执政合法性也会受到挑战. 房价也是个大炸弹, zf在拖时间, 定点爆破. 隔离素质低的人: 底层可以用消费隔离, 用住房隔离. 到西方可以用住宅区隔离, 住白人为主流的区, 远离华人. 在这租房就是扔掉现金, 毫无意义, 加拿大可以先用现金买一套, 然后用做担保, 买其他房子. 刚去加拿大的时候, 可以先租一年. 晚上上课, 吃的兰州拉面."/>
    <n v="30"/>
    <m/>
    <x v="7"/>
    <x v="0"/>
    <m/>
    <m/>
    <m/>
  </r>
  <r>
    <d v="2018-11-12T00:00:00"/>
    <x v="10"/>
    <n v="1"/>
    <s v="早晨跟ji-a建立联系. 昨晚跟joki建立联系. A今天做飞机去北京, 然后去sf. 都建立联系, 没坏处. 平衡关系, 不要overweigh任何人. 学习chen的态度,周一到周五人都上班的时候找你, 周末基本见不到. 周六还因为check了太多手机进入了不健康状态. 周日晚上本来约的吃饭又被看电影推掉, 在聪明人眼里这些把戏太简单. 首要是掌握信息, 必要时用非常规手段, 第二是投石问路, 看看对方如何defend. 要能看出来自己在对方心目中地位如何. 看回复速度, 邀约priority. 周末时间安排, 是不是没事无聊别人上班的时候才叫你. 韩语班也要diversify到其他人. 幸非一人, 专固害. 找些借口推掉, 做到diversify.比这些人高一个层次, 要做到事密, 谋大.名可易, 实必取. 跟韩语班联系, 谁先加谁, 这是名, 有实际好处就要做. 中国的装修噪音实在太大. 受不了. 晚上吃的麦当劳. 环境很好, 没雾霾. 是理想的getaway场所. 不想说的时候, be unresponsive. "/>
    <n v="50"/>
    <m/>
    <x v="7"/>
    <x v="0"/>
    <m/>
    <m/>
    <m/>
  </r>
  <r>
    <d v="2018-11-13T00:00:00"/>
    <x v="10"/>
    <n v="2"/>
    <s v="昨天噩梦连连, 主要是梦见和wayne吵架, over cheating. 昨天整体情绪状态不好, 原因: 装修噪音, 雾霾, 热, 车里不知所措. 进了麦当劳才好一点. 生活方面cut down不需要的expense, 去再配副轻的眼镜. Go for zeiss lense. 这些年困扰的事情: 噪音, 电梯抽烟, 外面抽烟, 雾霾, 这些可以去海南解决, 钱的问题都不是问题. 今年双十一没啥消费, 这是对的, 没必要冲动消费. 保留hsbc premier与否是个问题. 去加拿大, 养个狗. 去广州. 来回火车200, 打车100, 眼镜4500 (跟陈打折,最后退了), 配了一幅有蔡斯的. 以后去广州都坐火车, 更舒服. 住一晚更好. 否则太赶时间. 没必要把时间都花在路上. 晚上吃了超记煲仔饭. 远离人群, 避开人群多的时候是重要的. 实必争, 不吃亏. 但是避免. 注意锁车门, 小的细节最重要. 锁了车门, 敌一动, 我就占据了优势, 继续就是弥天大谎, 没人知道怎么回事, 巧舌如簧. chen对我以后的客户资源感兴趣, 这是他的兴奋点. "/>
    <n v="300"/>
    <m/>
    <x v="3"/>
    <x v="5"/>
    <m/>
    <m/>
    <m/>
  </r>
  <r>
    <d v="2018-11-14T00:00:00"/>
    <x v="10"/>
    <n v="3"/>
    <s v="US周一大跌后并没有rebound, 买的力量很欠缺. 开始look at hedge fund/prop shop start up. 弄一些investor, 赚不赚钱不重要, 必须名正言顺, 这个虚名主要对外, 欺之有功. 接人, 如果先问公司和专业, alarm, 有可能是gold digger, 工作过于忙碌的人也要远离, 不懂得balance, 身体会出问题. 身体瘦弱, 贫病之人也要远离. 对人要若即若离, 专固害. 要逐渐培养关系, 而不是一蹴而就. 成立基金以后, 对外名正言顺, 有利于继续发展规模. 天恩难测, 惟财可恃.厚黑上当覆以仁义. 致人于死, 莫逾构其反. With big lie principle.愚人难教, 欺而有功, 要大欺之, 构其反.去hk办事不要带chen, 要在机密状态下进行. 装修方面, 这个楼的人穷, 在装修上撑不了多久, 所以不可能常态化. 最近的几个机要事宜, 一是看汇率走, 一个是回家事宜, 一个是公司设立structure. 避免接触老百姓. 晚上国贸宝莱坞吃的印度菜, 220 (一个羊, 一个鸡, 一个烤鸡, 3个naan 25)."/>
    <n v="220"/>
    <m/>
    <x v="3"/>
    <x v="0"/>
    <m/>
    <m/>
    <m/>
  </r>
  <r>
    <d v="2018-11-15T00:00:00"/>
    <x v="10"/>
    <n v="4"/>
    <s v="人与人之间关系很淡而且不可预测, 惟能力可恃, 惟财可恃, 惟身体可恃.想起以前的关系, 最后都以不知所踪收场, 所以人要先管自己. 自己的能力最重要, 其他的都是扯淡. 保护自己的东西, 发展自己的能力, 不要把精力放在任何其他人上面. 经常进行小试, 态度则显.减少地铁时间, 和老百姓接触时间(例如前天在罗湖等taxi,潜在非常危险). 自己的谋略非常重要, 很少有人能逃过你的眼睛. 完全中立, 利用历史经验, 进行判断. 在任何一段关系中不吃亏, alan这种突然消失的要注意权术掌控. 注意使用big lie principle和hitler的一套策略. never admit a fault or worng, never concede enemy is good, never leave room for alternatives, never accept blame, concentrate on one enem and blame him for everything, people believe big lies sooner because one assume such impudence cannot occur. 名可以吃亏, 实利不吃亏. 现在跟chen走的近也是互相利用, 是时间地点的关系, 随时可消失, 例如上周六. 保护自己的资产极为重要. 对方智商不要高, 不要有自己的想法, 不要懂法律, 要在自己的严格掌控之下. 试探是随时进行的, 也是极为灵活多变的. 对于周二的hk人, 构其反中, 说在他前面, 无人有证, biglie横行.要做的是跟所有人搞好关系, 先谋人缘好.  下午: 今天无法干任何事情, 一身冷汗, 对身体影响极大, 这些talk. 1610 开了一圈车, 略有放松. 让人无限制的给你压力是不明智的, 也是减寿的, 要有效避免这些压力源. 接下来要迅速撤离. 2048: 游泳后.到厦门, 住好的地方. 不能让人无缘无故的踩踏, 这是尊严问题, 这就是在人的眼皮底下混. "/>
    <n v="0"/>
    <m/>
    <x v="7"/>
    <x v="0"/>
    <m/>
    <m/>
    <m/>
  </r>
  <r>
    <d v="2018-11-16T00:00:00"/>
    <x v="10"/>
    <n v="5"/>
    <s v="游泳卡到期, 下次去厦门威斯汀续. 回国六年, 这已经没有根基和发展, 再待下去没意义. 无权无钱无资产. 随意被人说被人教育,持续被人观察, 被人judge, 被人recommend, 被人强制谈话, 失去了自己自由的掌控. 被人强制降低生活质量. 就像一把空中悬挂的斧头, 控制权不在自己. 到加拿大的时机成熟与否难讲. 17: 刚睡醒. 上午去hk, did 200k @ 0.8975, 很烂, 过程ok, cell transfer, and received in hbank. Details dont disclose to any. Transpo: 68rmb+77HKD+20(subyway) + 50(bread) + 6(shenzhen sub)+50(hk sheungwan). 加速转移招行. 晚上和chen吃千味涮, 羊肉是假的, 越来越差, like most things in china,中国人做什么都没长性, relationshp doesnt last - because it is made in china. 远离千味涮, 垃圾. "/>
    <n v="263.3"/>
    <m/>
    <x v="3"/>
    <x v="15"/>
    <m/>
    <m/>
    <m/>
  </r>
  <r>
    <d v="2018-11-17T00:00:00"/>
    <x v="10"/>
    <n v="6"/>
    <s v="Keep hitler's strategy, never accept blame, never admit fault, 致人于死, 无逾构其反. 一般事情都是灰色, 两边都可以说话, 所以只咬一面, 咬住几个核心, 不承认, 只要对方没证据就可以一直说. Big lie always works. 不要相信任何人, 表面可以嘻嘻哈哈, 核心不交予他人, 最差的情况下, 人只会自保, 把钱交给别人管理是愚蠢的agency risk. Noone manages ur money better than you. 昨和chen吃饭,他不懂怎么hedge risk, 只想拉资金, 如果亏钱只会請律师解决, 这种人何足信也. 这也是当时投novastar的失败之处: 没有diversify, 逆yDev. 赌博心态, 暴富心态, 捞底心态, 不断谈低成本心态. 下午: 上午去了shangrila看了pool, 没有室外, 大堂感觉low, 人多, 厕所用的纸巾不是毛巾. 健身房没有四季的好. 从5800涨价到6000(深圳就是喜欢快速涨价,直到影响销售, 再减价), 不踏实, 很多1888,13888的噱头价格. 停车4小时, 也不是5小时. 拉面地点装修, 估计是要涨价了. 如果在深圳就一直上语言课, 不要荒废之. 四季的整体性价比还是高于shangrila. 厦门威斯汀的健身房: 季卡3800, 年卡7800, 对于常驻厦门的人很优惠, 也是非常好. 接下来要神不知鬼不觉, 首先完成走姿, 然后3月份左右闪人. 持续接触优秀人群, 用第六感, 感觉不对的不接触, 一般都是很准的. 晚: 计划周一去厦门. 周三取眼镜在广州住一晚, 周四回厦门. 周六回深上课. 这周把房子搞定, 威斯汀会员搞定. 之后都是周一回厦门, 周六回深圳, 到课程结束. 如果你回加拿大, 根基很浅, 朋友不多, 冬天很长, 如何谋发展? 华南还是根据地. 发展起来更加容易. 再说, 如果去了加拿大, 肯定要被跟, 那样就又陷入了以前的泥沼. 厦门好处: 小区可以很好, 摆脱低素质人群. 对冲深圳的天气, 雾霾, 装修等时期, 健身便宜, 生活速度慢. 车可以随时开过去. 人少. 或者等取了眼镜, 体检完了再去厦门. 去了以后每周还要回来上课, 这是问题. 解决方法就是周日回来, 周一走. 今天晚上想了想, 如果去加, 一旦被跟, 又陷入以前, 而且一套房一定要被抢住. 对加拿大的关系我存有不信任感."/>
    <n v="0"/>
    <m/>
    <x v="7"/>
    <x v="0"/>
    <m/>
    <m/>
    <m/>
  </r>
  <r>
    <d v="2018-11-18T00:00:00"/>
    <x v="10"/>
    <n v="7"/>
    <s v="早晨去香格里拉, 1888会员一个月. 下午去mindspace24, 1200一个月(1230: 这个一共就去了几次,离家太远,不方便,人素质低,大声讲话,这1200是浪费), 中午三明治45, 晚上chen请baia250, 最近消费大头是拔牙. 运动费是2000一个月. 眼镜是4000, 一次性. 其他不必要的开销避免. 以后早晨运动, 白天看盘, 下午去mindspace. 跟所有人搞好关系, 不要偏向. 混的好,事上就是媚, 对于大家都搞好关系. 明天在蛇口晃, 周三去广州取眼镜. 要有personal space较好. "/>
    <n v="3133"/>
    <n v="250"/>
    <x v="3"/>
    <x v="0"/>
    <m/>
    <m/>
    <m/>
  </r>
  <r>
    <d v="2018-11-19T00:00:00"/>
    <x v="10"/>
    <n v="1"/>
    <s v="报名了1210日T2,试听那个班. Expose yourself to a better group.现在这个班juice fully extracted, people suck, 没有good chemistry.这个班迟早解散掉.  Nobody talks in the group, 气氛差. 当你投石问路问有什么好吃的韩餐的时候, 就可以看出来谁想participate,这个一般不会变. 这样一上T2,就彻底把他们甩开了. 这里面的Ji A(来历不明, 上次挑战自己背课文,不错,+),Sundan(Married, ok smart,+),Shimyo(old, smarter, =), Ari(去了美国玩, 对学习并不重视, 迟早落后,=), SaJeong(愣头青, 土掉渣,-), Karim(智商低,丑,-), Jeongjong(迷蒙粉,丑,像个复读机,-), YeongYeong(学渣, 蠢, =), JoJun(蠢, 丑, =), JoKi(作风可疑, 反社会, -), .不忘初心, 别忘了你来干嘛的. 可跳级:程度获得了王校的认可, 也是对这段时间学习的认可. 这些人当中大部分都不会去T2.  Shimyo比较聪明, 跟她合作T1做project比较好, 而且日语也有基础. 1129开班. Extract the full juice of every class. 不露锋芒, 保持谦逊,偶尔装傻拉距离(1230,不要装傻,而要喜怒不形于色,做到不可预测,看不到喜怒哀乐),实则必取.把available set拓展到日语, 不同人群, 然后拓展到高级班, 过滤底层玩咖+学渣. 晚上: 下午和chen聚, 去了蛇口. 咖啡厅坐了坐, chen去厕所我立即付了咖啡钱, 而且付了麦当劳的圣代, 连续小的payments让人很owed, 而且这个不经意的gesture效用极大, 给人付钱要神不知鬼不觉, 谈钱则不雅, 背后付钱,不图回报, 反而效果更好, 天下皆知取之为取, 而不知与之为取. 南海意库的停车费很便宜, 5个小时才25. 以后可以作为据点, 都很近, 意库那边的咖啡厅也很适合chill. 晚上little papa indian food, 完全没人, 点了几个菜. 吃的比较腻. 不跟地位不对等(服务业人员), 来历不明(各种社会人群), 非良好渠道认识的人交流, 减少浪费时间, 遇到不对等的人,不冲突, 客气, 少言谈. 保持距离. 锁车门, 不开车窗,最多开小缝, 遇事不下车. 跳级的过程完全神不知鬼不觉, short track到T2班, 换料品尝, 对于现有班级完全不透露, 以防后患. "/>
    <n v="47"/>
    <m/>
    <x v="3"/>
    <x v="0"/>
    <m/>
    <m/>
    <m/>
  </r>
  <r>
    <d v="2018-11-20T00:00:00"/>
    <x v="10"/>
    <n v="2"/>
    <s v="下午游泳. 韩语迅速完成作业. 11月29 日语n3开课, 12月10日韩语T2开课. 现T1 class垃圾,学渣多, 氛围不好, 摆脱这个班是必要的. 这次是通过跳, 下次可以通过暂停来摆脱一个坏班. "/>
    <n v="0"/>
    <m/>
    <x v="7"/>
    <x v="0"/>
    <m/>
    <m/>
    <m/>
  </r>
  <r>
    <d v="2018-11-21T00:00:00"/>
    <x v="10"/>
    <n v="3"/>
    <s v="去广州, chen车票(200), 煲仔饭(50), taxi(30太古汇到北京路, 20北京路到沙面), 100,回深圳. 多给他一些小恩小惠, 持续不断的小恩小惠惑人. "/>
    <n v="150"/>
    <n v="200"/>
    <x v="3"/>
    <x v="5"/>
    <m/>
    <m/>
    <m/>
  </r>
  <r>
    <d v="2018-11-22T00:00:00"/>
    <x v="10"/>
    <n v="4"/>
    <s v="早晨体检, 来回打车(16.5+20), 体检加项目(450). 抽血. 前列腺钙化灶, 炎症好转. 去年到今年变化, 每天游泳, 身体素质上升. 今后: 继续每天游泳.减少online exposure, wechat/moments. 关闭渣打. 出租车司机说电车对身体有影响, 这种技术要小心. 新的眼镜蔡斯镜片质量还可以. Best lens money can buy. 2:30去找周囧看牙, 不确定是色素沉淀还是龋齿, 观察到下次洗牙再说. 下午去蛇口, 吃alle torre意大利餐(224 wayne), coffee drink(60, wayne) Saw venom (84, bad movie, not fun at all), 3D glasses(20), parking 南海意库(22). Wayen回CA的几率很小, 想先挣钱, 那边坐吃山空. "/>
    <n v="610.5"/>
    <n v="284"/>
    <x v="2"/>
    <x v="4"/>
    <m/>
    <m/>
    <m/>
  </r>
  <r>
    <d v="2018-11-23T00:00:00"/>
    <x v="10"/>
    <n v="5"/>
    <s v="早晨关闭渣打账户, 没用. 现在汇丰里的$太多, 需要逐渐散之.晚上喝粥. "/>
    <n v="0"/>
    <m/>
    <x v="7"/>
    <x v="21"/>
    <m/>
    <m/>
    <m/>
  </r>
  <r>
    <d v="2018-11-24T00:00:00"/>
    <x v="10"/>
    <n v="6"/>
    <s v="下午看电影(84), 停车(45), 吃饭(80), 香格里拉不划算, 处处宰人, 没有四季好. 中午家里考羊肉串, 早上在书城看韩语语法. 下午去mindspace24学习, chen说去看电影, 看了憨豆特工, 不跟低位不对等的人接触, 保持冷静. 晚上在baia,服务员蠢猪,chen吃了个汉堡,加了一个肉饼, 还点了饮料, 总价200多. 40%的负债率, 正在考虑卖房.多伦多房价一直在跌. 多伦多房地产要多注意, 有机会出手. "/>
    <n v="209"/>
    <m/>
    <x v="3"/>
    <x v="4"/>
    <m/>
    <m/>
    <m/>
  </r>
  <r>
    <d v="2018-11-25T00:00:00"/>
    <x v="10"/>
    <n v="7"/>
    <s v="上午广州,200车费, 中午饭38, 去了天河亮视点, 发现天河城3楼是最好的, 张医生验光最好, 田雯静其次. 太古店小, 李述江把主力眼都测错了, 左眼不动, 右眼增加25即可. 眼镜4400(2380第一次,尾款2000).下午赶课, 3点多到, 课间休息报韩语T2, 2400, 晚上游泳回来被人恶意碰撞(晚21点20,上次7月8号被撞也是周日,很有可能是酒驾,跟人聊星座bullshit被撞,周日+晚上事故概率增加,加上看微信,十分危险), 恶意太多, 恶人太多, 各种造假, 牛奶, 饮食, 感情, 基本都是假的. 经济衰退, 人赚不到钱, 所以戾气大. 为数不多的需要和老百姓share的地方, 包括交通(今天被恶意冲撞.)和看电影(昨天被踩脚, 没有道歉). 即使付费的香格里拉, 都差得很, 停车四舍五入, 价钱搞噱头, 员工差, 客人质量更差. 减少对于国内宰人的exposure, 眼镜准备先退掉, 先在天河城拿到新的,再退掉太古汇的2副. 这个月的大头是9000眼镜, 2000香格里拉, 1200mindspace(浪费), 2500韩语T2(试错). 以后不开车去广州, 坐火车很快很方便. 尽量避免不必要去广州. 下周六取眼镜, 看情况要不要退掉现有两幅, 你应该先戴天河城新rayban试试, ok再换太古汇rayban. 这个lens宰人比较严重. AL那边松动很多(12/31:没透露信息,明显的gold digger alert), 现要注册一个prop shop, 然后名正言顺迅速发展(这是重点), 报名几个班都是次要. 跟y搞好关系, 必须通过yy来松动ar, 显示头像cute for manipulation.周四先搞日语. 扯这些事没用, flirt is all you need. Hide the other shit. Don't aim for understanding. Start prop structure asap.(12/31回顾撞车事件,1.开车不要玩手机(尤其下雨时) 2.投资自己 3.看对方有多少信息保持秘密,包括住所,籍贯,学校 4.对泄露信息的敏感度,籍贯:说谎,侧面才知道,学校:没透露,FB搜到,喝酒:gaslight it,说:我不记得跟你说过会喝酒,情感状态:通过闺蜜了解到,这个说明各方面隐私意识很强)"/>
    <n v="7070"/>
    <m/>
    <x v="4"/>
    <x v="5"/>
    <m/>
    <m/>
    <m/>
  </r>
  <r>
    <d v="2018-11-26T00:00:00"/>
    <x v="10"/>
    <n v="1"/>
    <s v="下周六取眼镜, make sure both eyes are clear. 以后不要去太古汇,都在天河城. 体检报告这周出来. 周四有日语课要试听. 月底交手机费. 进一步做manip by association. 例如代言就是典型的manip by association. That's why spokesperson works. 以后不开车去远途, 只坐地铁和打车, 只在近途, SB太多. 以后早点睡, 晚睡状态不好. Never after 10. 身体没得到足够的修复, 对身体不利. Limit wechat time to only morning and evening. 如果两方都cancel, 点数只够抹掉300的, 框还要加付1500, 退4500, 总省3000. 先拿到新的眼镜, 一切ok, 调试完毕再退掉旧的. Never expect intelligence, honesty, ideal traits out of people. If your instincts are saying something, trust that. You need to pay for things that are good and you need to spot fake.买蛋糕"/>
    <n v="200"/>
    <m/>
    <x v="4"/>
    <x v="4"/>
    <m/>
    <m/>
    <m/>
  </r>
  <r>
    <d v="2018-11-27T00:00:00"/>
    <x v="10"/>
    <n v="2"/>
    <s v="问你做什么的, 这个是gold digger的red flag. 深圳就是比较现实, 所以不适合在这长期呆. 跟wayne的聊天逃不出房子和钱, 因为两样都没有. 车是spending way out of league - gold digger. 以前被manipulate的时候是用 random emergencies asking for $, crying, lying, few powerful techniques.经常需要explain自己, 这就是red flag了(12/31 trust your instincts). Advchina: paranoia in china - lack of distrust, aggression. Theyr moving back to north america.中午吃饭300. Career diversification. 中午吃的姜虎东, 服务不热情, 蔬菜没有紫苏, 不问辣酱也不给. 对于敏感的外国人来说, 现在已经是要走的时候了. 先学语言, 把日语,韩语,法语的证书考到.利用语言优势站稳脚跟. 语言对自己很简单也有意思.现在到明年回加拿大之前, 先把语言基础夯实. "/>
    <n v="300"/>
    <m/>
    <x v="4"/>
    <x v="4"/>
    <m/>
    <m/>
    <m/>
  </r>
  <r>
    <d v="2018-11-28T00:00:00"/>
    <x v="10"/>
    <n v="3"/>
    <s v="sz golddigger比较多.对方前几个问题包括job,red flag. 持续问关于job, even more red flag. She's looking at whether she should invest in you based on financial status. (&quot;worth her time&quot;). Do not exchange money early on. You can feel if there is initial attraction before any info is disclosed. You can easily feel the subtleties of the relationship. Test people a bit in a multi people environment, throw them off balance. Keep everything as secret as possible, esp money, wealth, nationality. Friendship also changes thru time based on changes in values. Friend keeps talking about property, money, investment, but not anything else -&gt; avoid. There is a reason some relationships die off, it is a gradual process. ID fake frds: 1.frequently disappear 2. always late 3. entitlement 4. always talk about the stuff it is interested in. Stay away from club rats(std flag), antisocial(socialpaths). Stick to extroverted people who talk a lot. Goldd signs 1. saying i dont have enough money 2. 谈钱的人 3. 问钱相关问题 4.into expensive fine dining 5. spent time in big cities hk/ny 6. money wasting behavior (luxurious travel) 小心一些突然出现和突然消失的&quot;朋友&quot;. Listen to their values, 价值观, 想往, etc. Cellphone provides no utility, dont rely on friends, rely only on yourself. "/>
    <n v="0"/>
    <m/>
    <x v="4"/>
    <x v="4"/>
    <m/>
    <m/>
    <m/>
  </r>
  <r>
    <d v="2018-11-29T00:00:00"/>
    <x v="10"/>
    <n v="4"/>
    <s v="中午吃鸡,下午加油, 油价7.9.去见chen,停在南海意库,陈回多伦多.5点香格里拉游泳, 6点中心城面点王(35)(中心城subway倒闭), 7点N3 (3300), 报名日语N3.yuki很热情, 坐右边, 左边一个学霸. Ari还是继续套路, 一直probe职业和工作的事.跟在网上见的那些差不多.问:你今天好像很闲啊? (inviting you to talk about ur work).Ari已经问了3次关于work的问题, 才认识了1个月,golddigger alert.N3群加入, 热情的有3个Anri(左面),yuki(又变),lena(龅牙), 其他的5个没出来, 这几个完全不了解背景. Place a lot of emphasis on first impression/first interactions.Ari的first impression没有任何chemistry,之后感觉感觉本地人, golddigger.Anti social的人一直anti social, 不会短期变化. 群里面的活跃程度一般可以equate一个人对外的extrovert程度, sundan, ari(外国接受教育). 现在这个模式, 人的年龄是个问题, 年龄过大. 所以你要actively go back to school, 还是要小, 比较干净. 移民家庭的比国际学生要好点. 这段时间把日语和韩语练好."/>
    <n v="3650"/>
    <m/>
    <x v="3"/>
    <x v="4"/>
    <m/>
    <m/>
    <m/>
  </r>
  <r>
    <d v="2018-11-30T00:00:00"/>
    <x v="10"/>
    <n v="5"/>
    <s v="2015年以后一直消化系统都很好, 跟游泳和睡眠时间增加有关, 在hk,消化糟糕, 慢性自杀. 现在睡的比以前多, 起的比以前晚(关窗帘). 整体今年还没感冒. 体质提升.要一直游泳, 保证身体素质. 另外要远离香港(戾气重).  香格里拉打折5500季卡, 肯定转回四季. 香格里拉 cheap,人多人杂.停车只有4小时, 前台素质低,东北的,不懂服务, 救生员=守财奴守着几瓶水, 没有室外泳池. 好处: 泳池大点. 开车比四季方便一点,展会可停车. 细节:四季的拖鞋是在塑料袋里的, 毛巾质地更好更厚, 有wetbag. 人员素质高, 擦手的是毛巾, 有免费牙刷. 免费停5个小时, 以后周一到周四上课, 停5个小时划算, .缺点是停车麻烦, 展会时候没停车位.出于价格考虑, 还是四季性价比高.香格里拉要这么高的价不make sense. &amp;&amp;&amp; 以后要坐飞机, 因为飞机概率上出事几率最低. 开车不可测最多, anecdotal evidence和统计数字都证明开车危险, 减少交通时间这是要点1, 第二是白天飞行, 不要雨天飞, 视线好. 上次开车被人刮蹭逃逸, 雨天没人想处理事故. 有些时候你不碰别人别人碰你.  &amp;&amp;&amp; 深圳邀约的特点是都不重视, 当天约, 在双方的价值观里等级都比较低, 当更好的对象出现时, 可随意取消. 这种关系不要浪费时间.(没有互相尊重).  &amp;&amp;&amp;  亮视点太古汇: 店小,医生技术差,坑钱, 那的人都很尴尬. 天河城的医生感觉better, 更接地气, 技术更好, 服务也可以, 看看明天配镜质量如何.  &amp;&amp;&amp; 以后去广州都是坐火车, 方便, 可以坐任何一班车, 跟做地铁没区别. 到那地铁也方便. 车上睡觉听音乐都可以. 如果开车去, 来回至少4个小时, 停车费用高, 过路费120, 油费220. 不如坐火车去, 在广都打车. &amp;&amp; 退眼镜:到太古汇说退两副, 最好情况两副退掉(ask for a lot and back off). 次等情况(不让退): 如果说半价的不能退, 让步, 把我的全价退掉, chen保留, 闹僵了怕他们使坏. 但chen下次1月15号回来, 已经过了60天, 换不了眼镜chen恐怕是要pissed off,不如卖个人情,把他的退了把我的改度数,润色一番, 跟chen说:只能退一副, 你下次回来来不及了, 卖这个人情要冒眼镜被使坏的风险, 第二幅在天河城是理想选择.天河城那边不要说退的事, 按原价付,主要眼镜舒服, 只谈眼镜的事. 眼镜合适了, 去太古汇."/>
    <n v="0"/>
    <m/>
    <x v="4"/>
    <x v="4"/>
    <m/>
    <m/>
    <m/>
  </r>
  <r>
    <d v="2018-12-01T00:00:00"/>
    <x v="11"/>
    <n v="6"/>
    <s v="早晨9:50去广州, 11点到天河城, 验光田雯静, 早把你忘了.张瑞恩不在,工作人员比较冷淡,而且没放rayban眼镜布, 因为没赚钱. 右眼度数足, 左眼度数不够. 把费用退给chen(4450), 今天消费1980尾款. 中午吃大家乐牛腩38. 之后去太古城, 退款顺利,没有难度. 下次不去这家分店. 人不真诚,店面小,太古汇就是给人傻钱多去的.左眼持续观察, 度数要是不够就再加25度. 手机费250. 眼镜是耗材,一年换一副. Keep diversify. Language class渐渐max out benefit. Trading tool: 继续做一个tool, count % minutes of &gt; and &lt; open.  今天坐火车回来头等舱没人, 2等座都是烟味, 导致咳嗽. 要用消费来避免这种事. &amp;&amp;&amp; 肺的反复感染和康复. 这几年伤害肺的事情: 2013年感冒,肺炎,因为在飞机上感冒,  2007年咳嗽4个月, 原因是没有眼镜造成焦虑, 所以眼镜一定要有备用. 2017年换家具, 甲醛晚上咳嗽. 2018年9月在香港上水茶餐厅烟熏, 在顺德吃饭烟熏. 远离小城市, 跟素质低的人隔离, 随时戴口罩. 之后面对租房子和买房子的问题. 最好不在中国做. 装修污染够你喝一壶. 这段时间 1. 学语言, 发展韩日两拨人群朋友 2. lsat "/>
    <n v="498"/>
    <m/>
    <x v="4"/>
    <x v="5"/>
    <m/>
    <m/>
    <m/>
  </r>
  <r>
    <d v="2018-12-02T00:00:00"/>
    <x v="11"/>
    <n v="7"/>
    <s v="中午排骨汤,吃的东西不够,晚上拉面. 韩语课后头疼. 原因是所有教室没窗户(塔楼), 耗氧量大.氧气不足造成头疼. 下次休息的时候要到楼下换气,带点甜的东西吃. 老师是自杀式教学, 10个小时在那个小房间里面. 这周末天气好, 中心区堵车厉害. 关外的闲杂人等太多. 避开他们活跃的上下班时间+周末. 周二别忘记带u盘.北方长期重度雾霾, 远离北方, 北方人群, 地方已经不适合居住. 这是一群没能力,以生命作为代价赚钱的人, 身体受了永久伤害. 短课比较好, 细水长流. 课太长的话容易用脑过度. 北方的话, 要问来多久了,时间短的是gold digger. 搞好和闺蜜的关系能得到信息. "/>
    <n v="30"/>
    <m/>
    <x v="4"/>
    <x v="4"/>
    <m/>
    <m/>
    <m/>
  </r>
  <r>
    <d v="2018-12-03T00:00:00"/>
    <x v="11"/>
    <n v="1"/>
    <s v="今天做一个monitor percentile below above open. Trade according to the percentage.尤其是自己的holding, 一定要能看到percentage of bars above open and below open. 这周趁着人民币反弹赶快走姿. &amp;&amp;&amp; 上环这个走姿的店不靠谱, 汇率不好, 得到香港去再开发几家. &amp;&amp;&amp; 看撒谎的时候看眼角, 看眼睛. 太古汇亮视点的林伟程是假笑,盯着对方的眼睛看是否说的是实话. 自己的情绪不要表露, 要随机试探(加微信就是试探). 情绪要让对方捉摸不透, 在敌人内部要制造争端, 拉拢,分化敌人. "/>
    <n v="0"/>
    <m/>
    <x v="4"/>
    <x v="4"/>
    <m/>
    <m/>
    <m/>
  </r>
  <r>
    <d v="2018-12-04T00:00:00"/>
    <x v="11"/>
    <n v="2"/>
    <s v="alan 失联一年左右突然出现,他结婚我也不知道,非常可疑,chen跟他说我要回加,有信息利用价值, 保持热络, 保持距离.Chen从8月到12月混在一起, 帮助很多, 1.保险 2.帮助参考了很多房子的信息.3.为人比较大方, 这些是优点. 他已经比alan做的贡献多多了,所以他的功劳肯定更大. Ari很多事情红灯:喝醉酒, 隐瞒民系, 隐瞒学校, relship状况, 保持一定距离. 换汇的有宰人嫌疑, 要多问几家. 现在去香港越来越麻烦, 趁着局面&quot;一片大好&quot;赶快走姿. 香格里拉那人杂, 因为价钱低, 什么人都有, 没有四季的人群过滤效果好. 每月成本尽量用租金cover, 不搭噶的人不用来往, 说有课推掉就好, expand有用的effective circle. 感觉不舒服的人群pass掉. 随时随地尽量扩充交际面, 通过各种方式打开. 一定要有initial investment. 免费的地方不考虑. 小投资的地方, 初级地方,也要避免, 这些地方没有Investment, 例如14年参加的海归活动, 里面很多gold digger. 因为花100便宜, 而且没有任何skill entrance requirement. 语言学到高级要花很多时间精力, 靠追星撑不下去, 所以很多人被淘汰. 淘汰后剩下的才是good stuff. 下周1,12月10号T2开班, 迅速跟上,那个班的人感觉较强. 在深圳一是降低不必要花费, 能做饭尽量自己做, 保持principle untouched,用rent cover expense,保持游泳, 上课等生活质量. &amp;&amp; 香格里拉差的地方 1. 假冒,最便宜的矿泉水 2.上班时间刷油漆,搞装修 3. 低档次人多, 低档次会议,人杂,素质低 4.毛巾脏, 在休息室里洗衣服. &amp;&amp; 体检: st teresa和baptist医院体检就可以. 不要去私利体检中心, 这种涉及传销和通过保险公司推销. 做了20个 @ 0.894."/>
    <n v="0"/>
    <m/>
    <x v="4"/>
    <x v="4"/>
    <m/>
    <m/>
    <m/>
  </r>
  <r>
    <d v="2018-12-05T00:00:00"/>
    <x v="11"/>
    <n v="3"/>
    <s v="&amp;&amp; 保险: 保险换经纪人, 远离脑残, 找个年纪稍大, 有很多理赔经验的. 远离年轻没经验的.用chen家的经纪人, 等visa card邮寄到新的她公司, 拿到卡以后再换.  &amp;&amp; 日语课: 老师疯疯癫癫, AP以韩语为主, 资源都注重韩语这块, 日语比较差. 上完这个以后不再报. &amp;&amp; 今天cash在0.887, 可以做到0.8905(猜测), 继续做. &amp;&amp; 胆固醇太高是因为吃脂肪和坚果太多. 注意多吃瘦肉, 少吃肥肉和高热量脂肪的东西. 牛油果, 坚果要避免. 鸡蛋黄也要避免. 鸡蛋吃的太多会出问题.  &amp;&amp; 20个 @ 0.891. 招商还剩20, 汇丰80. 招商在做20, 汇丰全做. 最后国内每年留生活费就可以. &amp;&amp; 经纪人联系了, 满嘴胡诌八扯, 不足信任.等过年后再说. &amp;&amp; 对各种骗局的敏感度提升.对别人扯淡和manipulate行为也有很深的认识 &amp;&amp; 走姿之前查一下现金level和real level, 现金level不要差4毛以上(real: 88, cash 88.7, 89.1). 这段时间要不断走姿. 直到国内只剩20. Tighter control on spending. Current: hsbcHK 81 hk, HSBC china: 90rmb, IB: 250hkd. &amp;&amp; 考试: 不考, 只学, 先把能力提升上去.  &amp;&amp; 回加拿大报税的问题, 尽量delay税务居民,持有保险就好,加拿大医保垃圾. 出行火车飞机, 避免开车. 国内的$够生活即可. "/>
    <n v="0"/>
    <m/>
    <x v="4"/>
    <x v="4"/>
    <m/>
    <m/>
    <m/>
  </r>
  <r>
    <d v="2018-12-06T00:00:00"/>
    <x v="11"/>
    <n v="4"/>
    <s v="汇丰的89要剩50, 暂时保留premier(premier有啥意义?). 40要出去. 招商还有20要出去. 以后都用汇丰卡(creating activity), 停止使用招行信用卡. 大额可以用工行信用卡. 今天check汇率 0.8935 (current: 0.8811, 许氏cash: 0.889). (markup over 许氏cash: 0.5%). 持续关注cash markup以防被ripoff. 国内每年留20就可以. 不需要留太多. "/>
    <n v="0"/>
    <m/>
    <x v="4"/>
    <x v="4"/>
    <m/>
    <m/>
    <m/>
  </r>
  <r>
    <d v="2018-12-07T00:00:00"/>
    <x v="11"/>
    <n v="5"/>
    <s v="从来都不幸运,天恩难恃,狡兔三窟, 都做最坏的准备. 反映到做事,就是给自己留后路. 1. 唯财可恃 2. 保证最差情况下的生存 3.逃生路线 4. 机动性 5.行动绝密, 私勿与人 6. 名为虚, 智者不计毁誉 7.人无恒友  8.智者弗显, 示人以愚, 大智知止,以愚饰智 9.言拙意隐, 智者讷言 10.人无誉堪存, 誉非正当灭. 不要追求名誉 11. 其色如一, 神鬼莫测(12/30 这个做的不好,要绷,不展现情绪,信息,弱点,喜好憎恶) 12. 不怒为尊. &amp;&amp; ikea 700 买椅子, 腰太各的荒. &amp;&amp; 下午去ikea买了椅子(700). &amp;&amp; 下周韩语2级开始(12/30:这个班没utility,工作日上课人太多,转到年后). 打卡浪费时间,认识不了人,没多大意义,没有upside,做不好还有downside(12/30打卡有帮助,增长了词汇量,语感有进步). 只参加一期后期不参加怕得罪老王. &amp;&amp; 这段时间全花汇丰卡. 目的是create activity. 日常消费全走这个卡,停用slj其他账户.  日语3级昨天介绍values.右边那个是吃货, 左边是要有趣人生.左前那个人要钱(远离), nana(龅牙), 前面料理很有意思, 性格很好, 假小子性格, 一感觉就是臭味相投. 左右两边都是. 对于大部分中国人,家庭都是第一位, 爱情是可有可无, 尤其在深圳. 诚实的会说钱最重要,没钱的一般这样.有钱的要健康和自由. 计划下一段时间的事. 3月份去向一个是海南一个是北美. 北美要等时机成熟, 地价房价股价刚开始要跌, 要等. 这轮危机过后要抄底. 没有足够市场经验的操作者将死无葬身之地.中午吃的牛腩, 晚上吃的西红柿鸡蛋(我做). 回北美的问题是家人看病不方面. 但是这地方的女人质量不给力.  &amp;&amp; 明天开始用好水, 水管里的水污染, 用好水来做饭, 喝的吃的要用好水. &amp;&amp;　到明年三月份计划:钱出去．　"/>
    <n v="700"/>
    <m/>
    <x v="4"/>
    <x v="4"/>
    <m/>
    <m/>
    <m/>
  </r>
  <r>
    <d v="2018-12-08T00:00:00"/>
    <x v="11"/>
    <n v="6"/>
    <s v="加油300. 跟larry去广州, 去越秀小巷子里吃的煲仔饭. 下午ari问sour cream,实为投石问路, 已经搞定一大半. 看到fb上她是academy of arts university, 这个学校录取率100%, 25才毕业, 不知道大学时代的事情. 这个比较可疑. 学习比较差. 交个朋友可以, 看下周一的开课情况. 中午酱油吃的多, 比较咸, 下午睡了一觉, 没啥胃口. 和larry的balance又回到了之前的状态.前几年他暴富时代的fad让他飘飘然,有明显缺点,对新事物接受能力差,对自己过度自信,食物链低端为生存挣扎(利异).不要走太近."/>
    <n v="300"/>
    <n v="50"/>
    <x v="5"/>
    <x v="5"/>
    <m/>
    <m/>
    <m/>
  </r>
  <r>
    <d v="2018-12-09T00:00:00"/>
    <x v="11"/>
    <n v="7"/>
    <s v="今天上午12度.上午去了walmart (220), 现在overpopulation影响很大. 福田的人口密度超过15000. 深圳市内一大部分是山, 所以居住面积极为紧张. Glass refund到帐 (9050). 昨天晚上9点去书城, 人渐少, 还是不错. 晚上游泳, 不用在洗澡. 游完泳后吹干头发去书城. 极为舒服. 工作日周1到4晚上7-9上课. "/>
    <n v="220"/>
    <m/>
    <x v="4"/>
    <x v="4"/>
    <m/>
    <m/>
    <m/>
  </r>
  <r>
    <d v="2018-12-10T00:00:00"/>
    <x v="11"/>
    <n v="1"/>
    <s v="韩语1级很快结束, 非常好. 现在班内大部分人在关外, 因为周末有时间. 周一到周五只可能就近的人来. 隔离关外. 一周两趟太折腾了,住的远的人不可能赶过来. 尽量选择周一到周五的课. &amp;&amp;不要把喜怒哀乐建立在interpersonal上, 这个不确定性高. 多情者多艰, 寡情者少难. 每天在wechat上spend不超过1小时, 白天完全不用社交软件, 只在whasapp上问汇率情况, 记录. 这个影响了昨天的睡眠质量. 只有需要上的时候才上. AP王之所以要保持周日给这些人上T2, 因为这些人都在关外, 时间换了,要损失一大批学员. 注重老学生是因为知根知底, 新学生水平参差,费力气更多. Chen这边的dynamics符合预期,渐渐淡化,不要有金钱往来. 潮汕女基本结婚了以后就会和男保持距离, 这种不需要有任何互动, 和湖南女形成鲜明区别. 群里面互动可以降低到只对老师发的东西进行回复, 其他人的扯淡不需要理. &amp;&amp; 徐思婷那个愣头青分手了,情商低不奇怪. 注意一个是expansion活动, 另一个是提高utility 活动. 提高utility的重要部分就是减少negative utility. 远离电子产品(电视电脑手机), 多做真实活动(real activities), avoid virtual activities, avoid virtual stimulation, stick with tangible reality. 做真实的事情为主. 减少喜怒哀乐, 情绪来的时候深呼吸,身体故意会减低氧气供给, 造成无法思维, 增加氧气供给, 刻意训练对各种正面负面情绪的抵抗能力. 真正做到神色如一, 不要被语言,情绪, 别人的行为负面影响. 做到深不可测. 不要标榜名利.不怒为尊. 降低情绪波动和各种情绪的反应, 理解情绪的来源, 疏解情绪. &amp;&amp; 有些事/人达不到预计效果, 不必强求, 远离即可. 事贵密, 不密祸己. &amp;&amp; 接人待物注意权术, 尤其对于需要管制的人, 非犯则窜. 威成于礼, 恃以刑, 失之纵. 定规章制度, 执行, 赏罚分明. 周围的人都没有权术. 对于某些人要摆架子,距离要远,不多说一句. 有些人则要近. 这个完全不一样. 做事的两个要点一个是密,一个是速. &amp;&amp; HBank要不断铺垫, 因为之后会有大笔transfer. 以后在国内消费都只用这个. &amp;&amp; 示人以愚, 不要以聪明示人, 只在1对1的时候显露锋芒.  &amp;&amp; 看了大同书, 每个阶级都有苦 1.节俭 2. 知足 3.万事不求人即可 4.降低需求 5.追求健康"/>
    <n v="0"/>
    <m/>
    <x v="4"/>
    <x v="4"/>
    <m/>
    <m/>
    <m/>
  </r>
  <r>
    <d v="2018-12-11T00:00:00"/>
    <x v="11"/>
    <n v="2"/>
    <s v="香港position不要动, 观察. 美国加short, 11月的香港走牛, 加仓错误. 美国没有增加short错误. 继续小仓位实践. &amp;&amp; 最近1-4上课, 下午3点游泳, 然后在书店看到5点, 然后开车回来比较好. 之后涉及到吃饭的话, 4点游泳,5点吃饭, 然后去上课. 保持每天早晨打卡, 每天必须熟悉语言. 学习新的单词. 迅速把韩语和日语的水平提到新高. &amp;&amp; 游泳, 累的时候仰泳休息, 比站着休息舒服 &amp;&amp; 看了韩非子. 一是二柄:刑法和奖赏要恩威并施, 邢德二柄不能与人. 二是神鬼莫测, 不让臣下知道自己的想法. 三是不让臣下知道自己的喜好, 不然臣下就会按照喜好来伪装掩饰自己. 四是装傻充愣, 掩饰自己, 遮盖锋芒. "/>
    <n v="0"/>
    <m/>
    <x v="4"/>
    <x v="4"/>
    <m/>
    <m/>
    <m/>
  </r>
  <r>
    <d v="2018-12-12T00:00:00"/>
    <x v="11"/>
    <n v="3"/>
    <s v="早晨做韩语作业, 走步. 学习一定要快. 集中精力把韩日能力提高上去. &amp;&amp; 游泳结束, 书城又看了韩非. 关于incentive有些很好的阐述. 人心本善和本恶本身争论本事就是扯淡. 社会需要设立良好的法律(赏罚分明)去control behavior. 人性中有善也有恶. 善恶论就是扯淡. 赏大的时候可以完全改变一个人的行为. 赏罚的权力一定要掌握在自己手中.有些人赏罚根本动不了他, 这些就是心有大志的危险人物. 韩非的做法是把这些人铲除. 对于下属, 要不露任何声色, 使对方完全不了解自己想法, 喜好, 情绪, 动态. "/>
    <n v="0"/>
    <m/>
    <x v="4"/>
    <x v="4"/>
    <m/>
    <m/>
    <m/>
  </r>
  <r>
    <d v="2018-12-13T00:00:00"/>
    <x v="11"/>
    <n v="4"/>
    <s v="最近多读韩非子, 理解权术. 从外面行人获得的智慧: 如果别人能那么做, 问why not不要问why. 能挡你的路为什么不呢? 市场也是一样, 无所不用其极去把你逼入错误的位置, 例如一月份的逼空, 仓位达到700w以后就是长期的下跌. 2月份的波动也是惨重的. 1月份当时是天天上涨, 我也入10w, 最后则是兵败如山倒. 市场的特点是反人性, 把人逼入错误的位置. 问why not, 市场知道这样可以让更多的人亏损, 为什么不呢? 理解这点以后. 我们有如下解决方法. 对于行人, 利用消费的方式强迫人做出价值判断, 分离人群. 价格可以分离人群, 地点也可以, 兴趣爱好也可以. 一旦涉及到学习, 花钱, 穷人就不擅长了. 穷人热衷于免费的东西, 不学习, 低档次享受. 学语言的地方是没有白丁的. 学日语的学生比较呆萌, 速度慢, 学韩语的比较速度快.  &amp;&amp; 从市场角度讲, 他总会强迫你的情绪控制你的做法, 造成错误, 短期价格波动会迷乱双眼, 没法看到长期的价格趋势(用dev来判断). 正确的做法是仓位大小不造成情绪波动, 第二是遵循各种dev趋势. 不做反向操作. 当日波动不重要, 重要的是当年和当月波动. 要不断check position consistency. &amp;&amp; 昨天和老王聊了聊关于责任心和打卡的事情 , 今天两个打卡都给了精选, 而且在moment当中晒出了对话, 很受用对她的赞美, 这个是弱点可以利用. 对她的责任心表示认可, 她也知道她责任心很强, 所以正中下怀, 第二是对打卡系统的评论. 她都很受用. 很轻松就达到了你的目的. 很虚荣, 赞美一下就会飘起来, 毕竟还年轻. 得到好感后, 其他同学也有感知, 这个就打开了很多机会. 跟老师/校长搞好关系, 神秘莫测, 这个可以更轻松达到你的目的, 在这个机构要有积累. 一个就是爱钱, 喜欢慷慨大方, 钱可翘动这种人. 典型吃软不吃硬. 她昨天也问伍老师怎么样, 我细说, 不要得罪人. 学习/gf是最终目的, 不是搞斗争, 你在这根基太浅, 不做任何负面评论, 只做正面评论. 获取别人好感, 钱和赞美上都不能少. 这个可以通往女人的心.  &amp;&amp; 以前当天经常反向操作, 博反弹之类, 忘记了大方向如何. 其实大部分的pnl来自于delta的positioning, 而不是trading . 花心思去position才是重点, 而不是经常trade. 12月份你很轻松的就踏空了那几天big fall, 然后踩中了这波上涨. 所以与做delta positioning, based on devs, 不要想经常去trade around, 这个是secondary pnl. &amp;&amp; 先力求不可败,后求胜, 开车速度慢, 走路速度慢就是力求不败, 这样别人不管怎么动, 我方都很从容. 投资一样, 仓位小, 无论市场怎么动, 也是力求不败. 开车不要指望没有人突然跑出来, 而是要慢, 这样才稳. 投资不要指望没有黑天鹅, 要慢, 这样才稳. 什么都慢, 慢才是快. 先力求方向对, 这是第一步. &amp;&amp; 晚上上课, 笑得流眼泪, 学语言闹的笑话太搞笑. 日语课很好玩. 这是真正快乐的来源, 所以要一直学习. "/>
    <n v="0"/>
    <m/>
    <x v="4"/>
    <x v="4"/>
    <m/>
    <m/>
    <m/>
  </r>
  <r>
    <d v="2018-12-14T00:00:00"/>
    <x v="11"/>
    <n v="5"/>
    <s v="寻找人生真正utility.学习当中认识的朋友最可靠, 过程有意思.笑到流泪的时候都是因为语言类, 上次笑到流泪是在英国跟老李他们.孙子兵法: 先为不可胜. 速度快就会扯到蛋, 慢, 稳, 应是终极标准.&amp;&amp;学霸班还很热情,只有一个声音好听那个值得加,其他都是垃圾.晚上在中心公园场地带了一会.很舒服没人,有加拿大的感觉.想起已经回亚洲6年, 结果乏善可陈.今年变化: 1,2月份易经,风水, 五行, munger, 知乎爆炸式发展,飞机. 读处世七经,了解权术,开始游泳, 开始学语言. 尝试了一些投资方法, 高频交易, 并不是很有用, 最后还是长线搞dev为准. 后来就很少刷知乎了,直播也完全不看了.识人更加敏感. 这六年并不顺利, hk并没有认可, 在国内也没认可. 生活没变化. 房子越来越旧, 水管, 下水道. 这样继续下去并没有啥发展前途. 回加拿大没有计划,到那就是傻,只作为last resort用&amp;&amp;发展不用眼的兴趣爱好.吹号.中国发展是快,直播,自动支付,delivery的发展, 跟我有毛关系,而且在直播上还被人宰. 在哪生活都差不多, 所以看哪生活质量高, 考虑住的地方, 饮食, 医疗, 车, 空气, 牛奶, 肉类质量等等. 今年最佳: 1.重新游泳 2.易3.语言班 4.munger psych 5.韩非子,处世七经,兵法.注重现实, 抛弃虚拟. 第一感觉不对的人抛弃之. 深圳要想住好的地方要5000加刀, 还不如在温哥华租.以提高utility为唯一己任. 保险必须要有. 这样没有后顾之忧. &amp;&amp; 银华的烟味污染问题日趋严重, 下水道气味, 水污染, 楼的空心化和低劣化. &amp;&amp;回到温没机会,只花钱, 以前亚洲的经验也无效, 所以要考慎重. 不过在深圳一切皆无发展. &amp;&amp;在深圳继续走姿, 把名下所有资产走掉.  &amp;&amp;加中关系紧张, 现去hk有顾虑. 未来不确定性很高. 六年:4年在深圳, 2年在香港. 回到深圳以后, 肠胃转好,一开始在hk湿气很重, 各方面也没有任何进展. 现在听的还是suju 11年前的歌, 自己没啥变化. 但是人都在老去, 人没法长生不老, 要做的事是要做的. 下个阶段是家庭责任, 要想清楚要如何做. 在哪raise family. 你回加拿大也是一无是处, 有啥意义? 有啥计划? 凡事无计划则废. 10年前,英国第一个学期结束, 要在哈尔滨呆3个星期.10年一晃就过了. 这十年来只有2010年一个高点,去美国之后一直在苟延残喘, 有高点的时候要马上make progress, 人生机会不会很多. 把眼镜睁大. 如果回北美, 考虑加拿大的税务问题. 在深圳要再搞一个3个月四季会员.英国生活质量很差,加拿大,美国都太冷.家人都不喜欢冷.如果在深圳:继续各种语言班.开班就上.发展其他兴趣.通过上课认识人.&amp;&amp;自己的利益至上.中国这么多房子, 还要去加拿大住吗?实属蠢.最佳状态:全世界不交税.只考虑现金流match,考虑实际得到了什么,而不是虚名(房子title).这两年要通过deficit spending在正确的位置上,去expand自己的circle.现在权术代替了之前的真心,因为现在根本不care."/>
    <n v="0"/>
    <m/>
    <x v="4"/>
    <x v="4"/>
    <m/>
    <m/>
    <m/>
  </r>
  <r>
    <d v="2018-12-15T00:00:00"/>
    <x v="11"/>
    <n v="6"/>
    <s v="左眼度数不够, 需要加25. 这样跟右眼才一致. 今天的keyword是Expand.美股方面, aapl在spread当中还是持续lose money,从11月开始就offside了.其他的spread也没work, hk的也是全部underwater. (上个月hk的performance走牛), 所以spread能出错的地方全部都出错, 这个要有认识, 要避免.  昨天问了情况, 四季2280/5000/8800/16000/26000(家庭), 温德姆,2000/5800/7800/12000. 香格里拉, 2000/5500. 明年不确定性很大, 还是做季卡. 避免早成海口的情况. &amp;&amp;spread当中做对的事: 美股没有匿dev加仓, 错的是,港股逆11月牛市加仓. 这个strat刚做几个月,肯定有不熟悉, 调整spread才是技术. ap的问题是老师favoritism严重.经过长期的positive reinforcement这个已经变成这些人的生活核心,最好的就是不要去参与. 做一个position report.上面有全部的position. &amp;&amp;勿忘初心.你学习的目的是什么别忘了.如果造成任何的negative utility, reduce exposure. 最近对于AP的exposure太大了,没有其他activity hedge, 要不断cut. &amp;&amp; 周末第一要务: 休息眼睛.搞定眼镜的事.今天先去换bulgary的镜片, 然后下周换rayban的镜框和镜片.眼镜一定要舒服为主. &amp;&amp;中国人大部分的性格是比较保守愚昧,教育所致,要脱离这个环境,外国普遍性格较好. To sum up 1.expand activities 2.expand basho(昨天草地就非常好) 3.stay away from electronics 4.always have at least 2/3 alternatives 5.cut activities that generate negative utility. &amp;&amp;日语班上普遍年龄偏大,不合适的偏多.不靠谱的人偏多.没有进行一定的过滤. &amp;&amp;人的智慧高低不一, 不在乎言论和名, 只在乎实际. &amp;&amp; (晚上)早晨去接wayne,larry,去顺德人家(350,larry), 后来去换镜片(4000),加油500, etc300. wayne现在比较穷, 今天一分钱没出, larry负责吃饭钱, 甲状腺出问题海鲜吃的多, 他奶奶是甲状腺癌. 饭不要吃太多. 中午一顿严重超标, 晚上放屁臭, 说明消化不了. 晚上喝汤即可. 以后晚上经常喝点柿子汤, 一个鸡蛋即可, 这样暖胃. 烤鸡烤鱼也可以.晚上游泳很好. 要坚持锻炼, 多吃水果锻炼.  眼镜是备用镜.这样如果出啥问题永远有备用. "/>
    <n v="4800"/>
    <n v="350"/>
    <x v="9"/>
    <x v="22"/>
    <m/>
    <m/>
    <s v="expand"/>
  </r>
  <r>
    <d v="2018-12-16T00:00:00"/>
    <x v="11"/>
    <n v="7"/>
    <s v="30岁以后的长相是应得的,因为和习惯相关.保持每天锻炼.比他们身体都要好. 昨天吃的不健康,屁臭,早晨上厕所感觉湿热,跟在香港一样,吃肉太多,香港每餐都有肉,油大,很少有才,吃菜太少有关,这样对肠胃极为不好.1.增加水果蔬菜摄入2.不要吃多3.一天最多在外吃一顿 4.一天只许有一顿吃肉.larry甲状腺出问题, 跟吃海鲜有关. 国内重金属污染. 昨天饮食油腻,长期这么吃肯定肠胃要出问题.一定要适可而止.大部分以清淡为主.汤类为主."/>
    <n v="33"/>
    <m/>
    <x v="4"/>
    <x v="4"/>
    <m/>
    <m/>
    <s v="湿热"/>
  </r>
  <r>
    <d v="2018-12-17T00:00:00"/>
    <x v="11"/>
    <n v="1"/>
    <s v="通过试探的方法很容易得到想得到的结论.故意把人激怒,可以看出来人的承受力,素质,忍耐. 指鹿为马就是一种好方法,强迫对方站队并且找到服从和不服从自己的.隐瞒真实想法,保持观察,不露任何情绪.先露情绪的人就输了.通过不断地试探,激怒,缓和,再激怒,寻找人的弱点.在早期就逼其暴露弱点是极为有效,节省时间的操作手法.有些人情绪紧张的时候,就会不断暴露自己的不安全感,seek approval,炫耀,希望得到认可和共鸣,overreaction,这些都是缺乏安全感的后果.表面上永远是待人友善客气,得罪过我的人绝不容忍.(12/30,香格里拉最后一天,前台看到我就小声嘟囔最后一天,前天很多个东北的,不懂服务,更衣室里lowB洗衣机,廉价水,昨天在去广州的车上也听到人谈论香格里拉,对这个lowB的地方有错misconception.毕竟是华人开的lowB酒店)"/>
    <n v="0"/>
    <m/>
    <x v="4"/>
    <x v="4"/>
    <m/>
    <m/>
    <m/>
  </r>
  <r>
    <d v="2018-12-18T00:00:00"/>
    <x v="11"/>
    <n v="2"/>
    <s v="昨天utility不高.需要注意: 1.通信软体时间要严格控制, 互动要控制在1vs1的范畴内,这样能保证最大程度上的机密性,不要随便给人互动的机会,也不在一些低素质群里互动 2.香格里拉这个lowB地方以后不要再去,前台素质低,服务差,不专业,总要加微信,前台,服务人员一堆东北人,低素质,低档矿泉水,湖南人多,会议多,大厅嘈杂,没有好的休息空间,跟菜市场差不多.先回到四季 3.多做事, 少说话. 4.有很多人脑子出了障碍,一些则是自我欺骗,一些则是entitlement, 5.不聊low的话题,远离在温饱线挣扎的人.Stay away from people trying to make it.让人感觉不舒服的都是这些人.6.很多事情越描越黑,即时闭嘴是最快的解决办法. &amp;&amp; 更新了四季季卡会员(5000).远离香格里拉."/>
    <n v="5000"/>
    <m/>
    <x v="4"/>
    <x v="4"/>
    <m/>
    <m/>
    <m/>
  </r>
  <r>
    <d v="2018-12-19T00:00:00"/>
    <x v="11"/>
    <n v="3"/>
    <s v="morning position report. &amp;&amp; global index dev report.  &amp;&amp; 今天又读韩非. 最后几章, 人不求良善,要用赏罚.不能等贤人,用普通人,设立好的规章制度.不要依赖人的本性.说服人的时候用利益驱动,不用道德.接人勿忘初始阶段,一般可以看很久,人性格很难改变,捕捉小的细节,包括extravertedness,interest.孔子只有70个信徒,韩非根本不相信孔子的扯淡. &amp;&amp; 游泳书城回来的人太多,车不好开,对身体负影响,在拥挤的地方没有生活质量.&amp;&amp;学习女人婉拒人的方法,就是延长回复时间,增加交流成本,增加时间回复,人就会自找没趣.要想办成事要用利益诱之.经济学和法家相同.Munger讲的incentive,reinforcement,一般人对这个的理解不够深,随时要从incentive角度解释问题.御人要讲清楚赏罚.&amp;&amp;不要指望人贤,而要把他们修直,这就是法的必要性.没有赏罚大权,就没法办事.赏不能乱赏,罚不能乱罚.人要高深莫测,不让人知道喜好,不表露任何情绪,否则喜好就会被下面利用. &amp;&amp; 晚上吃肯德基汉堡, 好难吃而且涨到了17.5, 比起98年的价格涨了70%多了. 以前就10块钱一个. 钱的缩水可见一斑. "/>
    <n v="17.5"/>
    <m/>
    <x v="4"/>
    <x v="4"/>
    <m/>
    <m/>
    <m/>
  </r>
  <r>
    <d v="2018-12-20T00:00:00"/>
    <x v="11"/>
    <n v="4"/>
    <s v="昨天美国加息大跌, 早盘a50竟然涨回flat. 跟着yDev做. &amp;&amp;注意休息,不要太累.&amp;&amp;下午:早盘大跌, 早盘A50竟然到了flat PD不知道如何考虑的.跟紧mDev做,不要向弱手学习,像larry这样的只能做一边的. &amp;&amp; 最近抵抗力弱的原因: 吃油的, 拉肚子, 第二是每天太忙, 赶点. 第三是晚上营养不够.要做的: 1.每天下午不要太赶点 2.上完课走路太久要吃东西 3.一周要有几天车停在四季,这样比较近, 算好点钟. 4:30可以停到9:30, 所以可以4点出发. 4.太油腻,海鲜,不好消化的东西要少吃. 5.最近要以休息为主. 6.最近一个礼拜,折腾,3点游泳,4点书城,5点回来, 6点上课,9点下课,10点到家. 要来回折腾两次.定要避开皇岗华富的拥挤时段.这次身体下降的点是上周六顺德吃东西,太油腻,昨天开车回来,路上太堵,加上这两周比较累.立即作出改变.一天只折腾一趟.先游泳,然后吃饭,然后直接上课.要不就停在四季,先上课在游泳.倒车次数太多.最近几天先不游泳.以后注意一天只出行一次.不回来吃饭,出去后就都在中心城解决.2017年6月25吃了两顿,就把肠胃吃坏了,夏天一直咳嗽.这地方没给我带来什么好的.所以要不断寻求alternative.&amp;&amp;又有人在操作市场.不过任何操纵者都无法影响相对稳定的ytd.毕竟短期炒作的人需要人跟才能赚钱.&amp;&amp;注意这个地方的人鱼龙混杂,优秀的少,market就会break down,因为很大的information asymmetry.&amp;&amp;这段时间的语言班提高了utility,不过接触的人群还是层次差,乱七八糟的人多.今年大部分出去玩都不好,会吃坏肚子,尤其在昆明,消化很差,一直肚子疼,在丽江吃了地沟油的必胜客以后肠胃开始出问题.去了北京,物价高,脏乱,青岛,安检疯狂,烟台,交警疯狂,威海,小破地方,碧桂园什么城市,恶心,7月去了昆明,大理,丽江,8月去了厦门.9月以后都是在学语言.今年年初看易,年底看荣枯鉴,罗织经,韩非,和Munger的incentive一致.用权术,赏罚,来控制人.跟人保持距离,自己利益优先.重视第一感觉,相信下意识判断.什么事都预计到最差.不恃其不我畔,恃吾不可畔也,孙子:先为不可胜,以待敌之可胜.意思一样,先要能够抵御任何变故,而不是祈求不出变故.出了什么变故都能应付,都预想到了.肠胃要保护好,宁可吃清淡,不多吃肉.&amp;&amp;用牙线可以减压.这个是associative conditioning.人在用牙线的时候,一般都是吃完饭看电视,人脑会自动把用牙线和放松感联系起来.&amp;&amp;要给别人机会,但是不多给.机会都是转瞬即逝的.己方被怠慢之类的情况只允许发生一次,第一次是random,第二次就是自己的问题.&amp;&amp;保持神色如一,情绪不受周边影响,不露笑,不identify with任何group.&amp;&amp;在国内旅游完全没意义,食物垃圾,住宿垃圾,等于扔钱,有自己的房子过日子比较好. &amp;&amp;停车快6个小时才5块钱,香格里拉得30.太黑.还是四季好.旁边那个东北学渣还坐的离我近了点,想抄."/>
    <n v="40"/>
    <m/>
    <x v="4"/>
    <x v="4"/>
    <m/>
    <m/>
    <s v="不可畔"/>
  </r>
  <r>
    <d v="2018-12-21T00:00:00"/>
    <x v="11"/>
    <n v="5"/>
    <s v="昨天下午去游泳,车停在四季,3:30开始听,9:30出来,才花了5快停车费,绝对的好deal.而香格里拉那个垃圾地方,停车宰人,只能停4小时,不给水,垃圾.最大程度剥削consumer surplus的地方绝对不是好地方.想起了在罗湖后面那个茶餐厅,吃的东西,质量差.叫的外卖更是垃圾,油不好.&amp;&amp;最近要保护好嗓子,说话过度对嗓子不好.&amp;&amp;多在家里吃,在外面少吃有油大的东西,吃好消化的.在这不能give benefit of the doubt.永远做最坏打算.深圳吃的很差,这点无法跟广州比.这地方根本不知道要吃什么,煲仔饭都没有.除了mall就是mall.我也不吃外卖,这个地方的缘分已尽.这地方的不信任感很强,人来自四面八方.都想捞一把走人.&amp;&amp;在广州呆了一天.现在困死了.昨晚没睡好.停车72, wayne开车不行.中先在银灯食府吃(172.5),服务差,东西不好吃.wayne点了一大堆炸的,我一口不吃.后来走到了超记吃的煲仔饭(40).之后地铁去了越秀公园和南越王博物馆(20),后来开车去了天河取眼镜,各加了25度,之后开车回来. 感觉: 1.开车太累,wayne技术不行,在深南上差点撞到电动车,反应慢,以后避免开车.2.人素质差,有高速上骑反道,到处自行车,电动车,各种停止,启动的车,浪费时间精力,避免开车出门,尽量在市内聚.1001就行.3.人多,闲人多,这些人就会周末四处走动,影响关内人的生活质量,这些人周一到五是来不了关内的.所以周末的课关外的多,工作日的课关内的多.4.珠三角人口密度太高,大部分是无效人口. 配了备用镜后,万事俱备.5.wayne现在留在深圳都是问题.每分都是精打细算.5.只在好群里出现,远离自己控制不了的群,人 6.潮汕人结婚以后都会保持距离,离这些人要远,十万八千里.7.开车危险,去广州坐火车去又快又好.在地打车就好 7.最近懒得折腾到广州,问问亮视点眼镜能不能在深圳换.可不想去广州瞎鸡巴折腾了."/>
    <n v="412"/>
    <n v="192.5"/>
    <x v="2"/>
    <x v="5"/>
    <m/>
    <m/>
    <s v="开车危险"/>
  </r>
  <r>
    <d v="2018-12-22T00:00:00"/>
    <x v="11"/>
    <n v="6"/>
    <s v="1.Tencent vs. apple mishedge. Index is more advantageous and suitable for big positions. 2. make global ETF report and position report. 3. 以前眼镜太重了, 只能做备用,戴着老掉,不舒服.&amp;&amp;新配这副度数太高了.4.昨天从9点多睡到今天7点多. 重申昨天的种种: 1.深圳开车不安全,不守规则的人太多. 周末休息,在群里不出现. Mindspace24 环境差,人素质低,没必要去,价格太高.在coffee shop即可.开车在城市里开,远离高速,城市间出行做火车.&amp;&amp;应该用index做spread,而不是stock.Idio risk太高.这周要做position report和etf report. &amp;&amp;这半年开销比较大, 有8万.注意控制开销. 2.chen和alan无价值,也不可持续,不需花时间.(10月份只chen见面一次,关系不稳定,alan则是从7月消失了大半年).有价值得时候多套取信息.这半年大开销(半年开销8w左右):课程:8000,眼镜:9000,酒店会员:12000,保险,18000,拔牙2500.其他:每个月5000,一共30000左右.以后避免去广州,广州停车疯狂的贵(越秀简直是抢),不值得跑去.冬至,中午吃正月水饺,那地方又涨价了,吃个水饺两个人100.烧鸡的量又少.比较扯淡.&amp;&amp;要为自己的下一步打算. &amp;&amp;远离电子产品,从没提供过positive utility.进入自然,看书,什么都比电子产品好. &amp;&amp;美股这个月全世界最bearish.&amp;&amp;从来没有电子产品从未有.花的时间和所得不对等,不划算.一天的绝大部分时间不用手机,不带手机,电梯,地铁碎片时间,把眼镜闭上冥想.戒除手机.活得越似古人越好.&amp;&amp;每天要run一个ETF report一个position report.每天观察自己的position的on/offside很重要.香港要比美国牛的多,所以又一个mishedge."/>
    <n v="100"/>
    <m/>
    <x v="4"/>
    <x v="4"/>
    <m/>
    <m/>
    <m/>
  </r>
  <r>
    <d v="2018-12-23T00:00:00"/>
    <x v="11"/>
    <n v="7"/>
    <s v="1.保护嗓子,最近用嗓太多不好,讲话太多.用嗓不卫生,经常大喊大叫.录音频不要追求完美.一两遍就可以了.2.减少不必要的互动,包括群里/朋友圈,保持距离 3.focus on expansion into other areas,不要一棵树上吊死 4.不断增强实际实力.现在的打卡对于阅读,写作,整体实力都有提高,这种一定要做.进步非常快.&amp;&amp;each outing costs 300gas+100过路+100parking=500. Plus risk, not worth it,esp with larry/wayne."/>
    <n v="30"/>
    <m/>
    <x v="4"/>
    <x v="4"/>
    <m/>
    <m/>
    <m/>
  </r>
  <r>
    <d v="2018-12-24T00:00:00"/>
    <x v="11"/>
    <n v="1"/>
    <s v="防人勿存幸念.昨天一个没预料掉,被冷空调吹到流鼻涕.肺就受了感染.这个一定要记仇.不要被某个环境相互洗脑.一开始还没感觉到是空调吹风造成,后来才感知到,那时候已经开始流鼻涕了和咳嗽了.干嘛要到一个初始的机构一周那么多次.环境很垃圾.学员素质:普遍素质较差.烂校较多.所以要diversify into other channels.像以前接触的投行那批人都没了.深圳这边基础教育质量太差,外边的机构更差,烂的情况偏多.人的素质十分低,要尽快离开这个地方. 这段时间学点语言目的是认识点人,也没啥好的. 1.去AP至少要穿两件(heattech+shirt)+一件外套 2.不考试,没意义.对人要多加警惕,表面和蔼可亲.不要太露锋芒.&amp;&amp;施小信而大诈逞.不断正常使用一个账户,偶尔走姿,比完全不用账户要好的多. 事不可绝, 言不能尽, 至亲亦戒. 佯惧实忍.晚上吃的ovamos(45),味道远没有以前好.深圳什么东西都是稍纵即逝,没有持续的能力.吃完了在九方附近想在starbuck坐坐,还被店员告知必须要消费,这么low的starbuck.没地方呆又去了罗湖书城,之后上课,上课也完全没utility.远没有日语有意思.晚上跟老王说暂停t2,调到年后上,那样起码不用高峰期瞎折腾. &amp; 上了两个礼拜.开课以后两个礼拜跟上."/>
    <n v="47.5"/>
    <m/>
    <x v="4"/>
    <x v="4"/>
    <m/>
    <m/>
    <s v="防人勿存幸念"/>
  </r>
  <r>
    <d v="2018-12-25T00:00:00"/>
    <x v="11"/>
    <n v="2"/>
    <s v="把韩语调到年后上.工作日这个课太折腾,一周折腾4趟,课上也没utility,一帮追星的脑残,调到周末,这样一周不浪费太多时间在路上, 到岗厦的commute太折腾.&amp;&amp;每天用hbank,做cover.工行可以不用.&amp;&amp;除走姿以外,不互转,不回转,只消费.&amp;&amp;之后上课的时候,6点开车到四季,坐一站地铁到会展.9:30游泳,洗澡,开车回家.3-5可以去书城,坐地铁回来.避开高峰期.自己的utility最高.任何影响到自己实际利益的东西都要消灭.&amp;&amp;那个李xx是个cheater,典型学渣.前面的smoker要远离,左前的golddigger,左面龅牙.&amp;&amp;美股走熊,杀估值.房价,都会受影响,准备适当时刻抄底北美楼市.要等到ydev是正的时候.供楼的人要杀一波才能.&amp;&amp;不断有人在下跌中做多,市场需要这些人的奉献.要鼓励这些人持续做贡献,只要这些韭菜活着,市场就一直存在.&amp;&amp;开车要速度慢,这样省油,不费神,人多反正也快不了.&amp;&amp;6点钟开车到四季,坐一站地铁去AP.&amp;&amp;考虑career expansion和meeting expansion.keep track of dev.沃尔玛买水(100).&amp;&amp;这个王老师是典型吃软不吃硬,喜欢马屁,所以知道怎么去达到自己想要的事情."/>
    <n v="100"/>
    <m/>
    <x v="4"/>
    <x v="4"/>
    <m/>
    <m/>
    <m/>
  </r>
  <r>
    <d v="2018-12-26T00:00:00"/>
    <x v="11"/>
    <n v="3"/>
    <s v="上来就问工作的是gold digger.职业要保持机密.经常借钱的,17年中有过几次.借钱吃饭,要红包.要寻找相似点.套路你吃意大利菜, 先问什么餐厅好,然后撒谎说被放鸽子,然后当晚以很高的频率prioritize你,完全超出一般的回复频度(处于敌方最高priority),被放鸽子后找饭友/套路吃饭,问你吃什么,并没回应套路,周日白天的时候一直在build rapport,谈论意大利菜,small talk.周一交流少,表现的比较冷淡(周日的负面反馈,23456没联系).看清对方突然热情的动机是什么,是否直呼姓名/尊称,是否互敬,长期一致,真诚度,忽冷忽热.凡事问为为什么,看清动机.看对方隐瞒了什么:包括隐瞒背景,学校,情感状况,伺机套路你请客,冷热交替,一般回复非常慢,有求于你的时候出现,这个跟chen的做法一样(10月消失).对于这种人,第一是不主动联系,第二是对方要多invest,钱,时间,精力,指定对方到达指定地点,第三是永远比别人invest少,说的少,做的少,不committ.Wayne想让你去海南,我不committ,讲了一大堆,非常少见,动机:找开车的,这边被拒绝,他是受不了的(12/30:他穷,路费高,必然放弃),拒绝对方,看是否欣然接受,不接受的都是有entitlement,无法受挫.第四:不predictable,不告知计划,行事机密,别人只能事后知.第五:己方利益最高,利益冲突时牺牲对方.第六:对方突然热络,寻找incentive, ask why.解决方法:永远比对方少一句,对方热,己不热,对方冷,己方更冷,就不会出现被牵着走的情况.弱点:1.下意识match对方节奏,对方热络自己会跟着热络,别人冷漠自己还在热络,比别人慢一拍,先分析对方为什么突然热络,远离忽冷忽热的人,永远冷于对方 2.跟女生交往时,比对方invest得多,陷入的快,最后被人利用.数据分析对方:姓名频度,联络频率一致性,第六感感性分析 3.遇事原因,提炼下意识,主观认知.精炼第六感.可看清事情.套路/临时约/冷热频繁.wayne:都是临时邀约(1小时前才会告知),对方从来不开车,对方指定见面地点,己方接送,己方负开销大头,拒绝对方会恼羞成怒.对这些临时邀约的方法:1.不主动 2.对方invest(时间,钱,精力)多于自己 3.不接送 4.说话少于对方 5.拒绝当天邀约,约到下个礼拜,99%都会取消,临时邀约的人不可能计划下个礼拜的时间,连第二天都计划不了,这些人自视甚高,拒绝他们,会受伤很久,有效果.吸取以前的教训.my,冷处理,利用她即可.jess sun:不来往即可,负utility.inke:money based:不给钱,自会消失(0 money exchange).alan:不主动,多拒绝,少见面.chen:指定他的地点.Wayne:取消临时约,改成次日约,增加invest.其他人:神秘,信息,计划均属于绝密,不投入钱,精力,时间,always ask why(见微知著) 查-&gt;谋-&gt;动,考察行为而非语言.学韩语的追星的比较多,学日语的呆萌的人比较多."/>
    <n v="0"/>
    <m/>
    <x v="4"/>
    <x v="4"/>
    <m/>
    <m/>
    <s v="敌方突然变化-要细究原因."/>
  </r>
  <r>
    <d v="2018-12-27T00:00:00"/>
    <x v="11"/>
    <n v="4"/>
    <s v="昨天停课,没有utility的事情要避免.上午不做任何social media,中午交作业.1.law school2.各国游学.定个短期计划, 韩语,日语, 法语要过.lsat要考,这些可以锻炼大脑.明年九月申请法学院. &amp;&amp;今天高开1.5%,要不断有人去填补这个万人坑,一天改变不了下行的趋势.持续关注mDev的情况.逐渐增加做空仓位.&amp;&amp;下午去官湖.晚上在中心城吃牛肉面(wayne65).wayne已经放弃,在找副业,老婆也在找副业,larry对市场形成了bias,无法保持neutral,总觉得要涨,这样思考是错误的. &amp;今天眼睛很累,昨天看视频韩语太上眼睛,这几天注意休息. &amp;&amp;不关我事的事不用理,能点赞不要留言,尽量避免暴露自己和他人互动.晚上上完课下次坐地铁,走路还要10多分钟,等地铁效率较高.&amp;&amp;万事没啥进展. &amp;&amp;新闻着力渲染美股反弹的幅度,殊不知波动性增大绝不是好事,这种跌过程中的暴涨是轧空,而是跌的开始. &amp;&amp;加油300 (1.16补记, 这天下跌彻底把larry摧毁,韭菜根都拔掉了)"/>
    <n v="300"/>
    <n v="65"/>
    <x v="2"/>
    <x v="4"/>
    <m/>
    <m/>
    <m/>
  </r>
  <r>
    <d v="2018-12-28T00:00:00"/>
    <x v="11"/>
    <n v="5"/>
    <s v="愚蠢的人减少接触.尤其是脑中有很明显的bias的.永远只和最高层的人交流,跟下面的人要保持距离,神秘,不透露任何信息,绷,不苟言笑,就事论事.高层一般态度更好,底下的人一般只会拍马屁,办事直接找到顶上,让下面的人不知道你跟顶上是啥关系,上关系搞好自然下面就搞定了,下面喜欢狐假虎威.凡事保持绝密.&amp;&amp;有些人飘忽不定,这些人要远离.没必要浪费时间.自己utility第一,没有utility的人就不讲话就可以了,远离各种套路,钓鱼,哭穷.对于套路不做任何反应,以不变应万变.&amp;&amp;许氏不给转人民币,他们手里有很多人民币现金,不便于存,所以卖人民币价格很便宜.(市场0.878,他价格0.885)如果他只能给现金的话,就换不了多少,存钱取钱的成本也太高了,所以没有白吃的午餐. &amp;&amp; Trading problem: not wait until strength/weakness shown.欲得先弃.虚与实取.明修栈道暗度陈仓,做事永远找名义去掩盖.自己要留有后路,要想清楚所有可能发生的情况和处理对策(无论发生什么都有处理方法,而不是祈祷不会发生).不能拒绝的事先答应,拖之缓之,消其势也.&amp;&amp;韩语T2用了欲得先弃的方法,放弃上课,得到了xx的一个关注.&amp;&amp;防人勿存幸念,不恃其遂我愿,恃我之不可欺.&amp;&amp;对下:交接靡密,机心信隐.&amp;&amp;刚认识要慢慢熟识,千万不要快.&amp;&amp;晚上游泳回来,关外的人,车总是占着关内的资源.避开这些人是提高生活质量关键.晚上9点以后市里才好点.集中这个时候活动.补锅法:先抑后扬.厚黑学的精髓:名义要正,里子要黑.对下级要绷,要严肃,要满腹经纶,不让他人放肆.&amp;&amp;这一段错的地方在于跟T1的人走得太近,内里毫无权术.要深不可测,这其一.情不可密,保持距离.不容忍放肆,惩罚不好的行为."/>
    <n v="0"/>
    <m/>
    <x v="4"/>
    <x v="4"/>
    <m/>
    <m/>
    <s v="治下"/>
  </r>
  <r>
    <d v="2018-12-29T00:00:00"/>
    <x v="11"/>
    <n v="6"/>
    <s v="延续昨天:形象建设.亲近人会放肆.要绷+权术,别跟人熟的太快,保持一定距离.周泽未渥,交情不够,还不到推心置腹的程度.一旦推心置腹,反效果.事宜缓不宜急.如果太快很容易造成夹生.情感要慢慢培养.跟下属太熟,非犯则篡.对下保持距离,永远比对方慢热,保持距离,敬人于千里之外,深不可测,不私交.只跟领导人物保持好关系,下面的关系自然解决.&amp;&amp; 早晨去了广州,书店都城关了,去的太古汇都城,竟然用的泡沫所料餐具,广州4度,回来人爆满,东站,深圳站,人满为患.今天全年最后一个工作日.广州书店看了韩非子相关,当当上有打折,买一套韩非.看了喻中读韩非,讲了韩非工于谋国,拙于谋身.最后还是死于秦狱.主要是保韩被李斯利用了.&amp;&amp;看手机完全没有utility,微信提供不了足够的信息量.&amp;&amp;人多只能买到二等座,挤,在车上睡了一会.走路到处有挡路的.大城市都是男少女多,因为男有责任买房,基本看不到中年男的在深圳.大多数男的都是来挣快钱然后回老家.他们也不可能去学习,一般人没钱也没时间也没精力.&amp;&amp;重点还是拓展兴趣,充实,有持续性的兴趣点.之前是看直播,后来觉得没意思,碎片时间多,但是用手机实在不爽. 学各种技能,例如做饭,烘焙,学语言,高尔夫,乐器,音乐,读书.火车:200,水10, 中午饭:30. Wayne没跟过来,因为坐火车要花钱.在这些人逐渐削减开支,生意越来越差的背景下,不要支持深圳的餐饮行业.只鼓励做的好的,不要去做的差的. &amp;&amp;昨天去广州这趟就是送眼镜, 毫无意义,吃的很差,冷,头疼,火车挤,还堵的厉害,这种错误不要犯."/>
    <n v="240"/>
    <m/>
    <x v="4"/>
    <x v="5"/>
    <m/>
    <m/>
    <m/>
  </r>
  <r>
    <d v="2018-12-30T00:00:00"/>
    <x v="11"/>
    <n v="7"/>
    <s v="这段时间走姿还在继续.已经走了85. 把港币都换成美金,还有20%左右的assets是港币.港币有currency risk, 对hk长期毫无信心. 空闲,上厕所,电梯,红绿灯,休息眼睛.一切用whatsapp比较安全.assets安全性很重要.永远谋身.不要得罪人,泄露ID,让人察觉任何变化.一切神鬼莫测.敬以待人,做事绝密.事以密成,语以泄败.少跟larry出去,利异,incentive完全不一样. &amp;&amp;总结了今年和去年的事情. 生活质量不是很高.旅游毫无意义.山东感冒,云南损肠胃. &amp;&amp; 剪头发(35)"/>
    <n v="35"/>
    <m/>
    <x v="4"/>
    <x v="4"/>
    <s v="10度.冷."/>
    <m/>
    <m/>
  </r>
  <r>
    <d v="2018-12-31T00:00:00"/>
    <x v="11"/>
    <n v="1"/>
    <s v="lily去海口.早晨3:50送她到华联大厦. 非要带香肠,强致癌物.去年换家具那个柜子是强致癌,导致我咳嗽了好几个月,去北大医院拍肺ct. 烤面包也致癌. 面包稍微热一点就够了. 家庭装修的甲醛污染也要重视.&amp;&amp;要建立新的圈子.在国外. 尤其各种国家的朋友.不断学习新东西,投资自己,对他人不投资.上次聊天(11月25)导致车头被撞,后来证明毫无意义.&amp;&amp;APLUS是15年12月才成立的,注册资本才50w,毕竟小地方,没啥人才,也吸引不到啥正经人,追星追剧的多,考试的少,追星by definition脑残.要把精力放到做正事上,搞投资公司.移民城市,人口流动性大构成复杂,族群信任度低,历史上骗子众多.长期在外国公司,跟法国人接触的多.跟中国人接触的比较少.去年被骗子坑不少回,湖北的,广东的,江西的,在这长期生活就是会被骗,要脱离这个环境,因为骗子没法赚大钱.本科毕业学校是重要的,那是人前十八年自身,家教的综合体现.国外生活的人单纯,尤其移民,家里条件好就不会去算计别人.要身处最好的环境. 中国骗子多,不防骗在这就生存不了,导致人的高度不信任.消费主义,急功近利,出卖良心,地沟油(丽江吃坏肚子),甲醛家具.北美西岸适合居住.保险改成全球cover.煲仔饭的锅巴是致癌的,少吃. &amp;&amp;今天香港开市,最后一天,中国人有开门红和闭门红的讲法,所以大部分期待今天为红,但总是事与愿违.增加核心竞争力,在任何市场状态下都可盈利.朋友频临破产被驱赶出sz的边缘,生死存亡的危机时刻,每月净资产下降,这个对他们来说是苦痛的挣扎状态,跟前几年的狂妄状态比,收敛很多.吸取他们的教训,不要得意忘形,狂妄自大,顺境要想逆境,人随时都要有退路和最差选择,不能把自己手脚捆绑起来. 逆境的时候要多学习多思考,尤其是读古书,对于看清世事帮助大.&amp;&amp;多学习技能,对自己来说语言简单,那就把语言学好. 熟练掌握中,英,广,法,日,韩, 6种语言.伺机学西班牙语,葡萄牙语.拉美的国家宽容度较高,北美出问题要去拉美避难,比如阿桑奇.这些语言己都有很强的基础,稍微一学就会进步颇多.&amp;&amp; 今天开车,走路速度降下来,昨天骑单车速度降下来,生活质量更好.要比别人都慢. 2.上洗手间不带手机,等电梯不看手机,严格控制手机时间.休息眼睛,反省当天做的好坏的地方. &amp;&amp;晚上做的烤鸡.很简单,20分钟就烤好,别烤糊,跟着两个烤面包片,简单.&amp;&amp;中午吃的面点王排骨面(40),然后去家乐福买的鸡和牛奶(50).Conan的video看的笑死了,youtube,品城记+教韩语(talk to me in korean)+recipe都很好看. 多学点做饭,为了以后回加拿大用.网上的学习资源很多.&amp;&amp;万事要慢,说,开车,走路,做事,慢热,不要急).了解人act on incentives.这就是赏罚的意义.给自己设立赏罚目标也很重要.这是影响behavior的重要一步.现在学好韩语以后回北美找个korean wife."/>
    <n v="90"/>
    <m/>
    <x v="4"/>
    <x v="4"/>
    <s v="10度"/>
    <m/>
    <m/>
  </r>
  <r>
    <s v="2018回顾"/>
    <x v="11"/>
    <m/>
    <s v="今年走了很多地方,意义不大,吃的东西大同小异,到处是地沟油,哪都不放心.重点考虑哪有朋友,环境好,生活质量高,有好吃的.朋友不能太穷,否则也不会一起活动.酒店游泳会员对今年的生活质量提高大.今年涉猎了易经,韩非,处世7经,巴菲特,芒格心理学的研究.10月份开始上课对国内人有了更深的了解,包括互信少,骗钱套路多,一开是我还是很善良的,后来也渐渐了解的得心应手了.在广东,湖北骗子身上学了很多. 明年:在国内旅游这种事可以不做,到处都一样. 少吃地沟油.(青岛李先生,丽江必胜客).今年脱离直播的负面影响,0 spending.(相对于17年的进步). 对自己投资较多,旅游,加强语言,运动.明年继续拓宽社交面,认识更多人,多上课学习,认识同兴趣人的同时还可以学知识,非常好.大部分时间放在读书,思考,洞察人性上.如何用权术,反套路,治下,赏罚,等.今年的缺点: 1.待人接物没有足够手腕,热络太快,不够沉稳,太动声色,没有控权,导致非畔则乱.今年的进步: 知道天恩难测,不断走姿.防人勿存幸念,不恃人不我畔,而恃吾之不可畔,永远做最坏打算.1224被人害咳嗽.整个大环境逐渐恶化.不倚靠任何人,事,财,只依靠自己的能力,权术,谋略. &amp;&amp;深圳的低层次和草莽决定了其信任市场的崩坏,高层次人才少,教育恶劣,骗子大把,人无底线谋利.既然不在这工作就要速离.将来要涉及到装修污染,医疗,环境污染,抽烟人群,入学问题,哪个都够你喝一壶的.今年11月份开始走姿以后,基本就是把重心迁回北美,更好的环境和没有污染.在北美要融入主流社会,跟华人少接触.2019: 培养更多兴趣爱好.高尔夫.网球.语言学习,宠物. 2018年滑冰,游泳,航拍比较多.到北美之后要温哥华&amp;加州两处setup.都准备弄公司,发展起来."/>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r>
    <m/>
    <x v="12"/>
    <m/>
    <m/>
    <m/>
    <m/>
    <x v="0"/>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67" firstHeaderRow="0" firstDataRow="1" firstDataCol="1"/>
  <pivotFields count="11">
    <pivotField showAll="0"/>
    <pivotField axis="axisRow" showAll="0">
      <items count="14">
        <item x="0"/>
        <item x="1"/>
        <item x="2"/>
        <item x="3"/>
        <item x="4"/>
        <item x="5"/>
        <item x="6"/>
        <item x="7"/>
        <item x="8"/>
        <item x="9"/>
        <item x="10"/>
        <item x="11"/>
        <item x="12"/>
        <item t="default"/>
      </items>
    </pivotField>
    <pivotField showAll="0"/>
    <pivotField showAll="0"/>
    <pivotField dataField="1" showAll="0"/>
    <pivotField showAll="0"/>
    <pivotField axis="axisRow" showAll="0">
      <items count="11">
        <item x="3"/>
        <item sd="0" x="7"/>
        <item sd="0" x="1"/>
        <item sd="0" x="6"/>
        <item x="5"/>
        <item x="8"/>
        <item x="4"/>
        <item x="2"/>
        <item x="9"/>
        <item sd="0" x="0"/>
        <item t="default"/>
      </items>
    </pivotField>
    <pivotField axis="axisRow" showAll="0">
      <items count="24">
        <item x="14"/>
        <item x="5"/>
        <item x="15"/>
        <item x="21"/>
        <item x="16"/>
        <item x="20"/>
        <item x="17"/>
        <item x="4"/>
        <item x="19"/>
        <item x="18"/>
        <item x="6"/>
        <item x="3"/>
        <item x="1"/>
        <item x="11"/>
        <item x="13"/>
        <item x="12"/>
        <item x="9"/>
        <item x="7"/>
        <item x="2"/>
        <item x="10"/>
        <item x="22"/>
        <item x="8"/>
        <item x="0"/>
        <item t="default"/>
      </items>
    </pivotField>
    <pivotField showAll="0"/>
    <pivotField showAll="0"/>
    <pivotField showAll="0"/>
  </pivotFields>
  <rowFields count="3">
    <field x="6"/>
    <field x="1"/>
    <field x="7"/>
  </rowFields>
  <rowItems count="64">
    <i>
      <x/>
    </i>
    <i r="1">
      <x v="7"/>
    </i>
    <i r="2">
      <x v="4"/>
    </i>
    <i r="2">
      <x v="6"/>
    </i>
    <i r="2">
      <x v="7"/>
    </i>
    <i r="1">
      <x v="8"/>
    </i>
    <i r="2">
      <x v="7"/>
    </i>
    <i r="2">
      <x v="19"/>
    </i>
    <i r="2">
      <x v="22"/>
    </i>
    <i r="1">
      <x v="9"/>
    </i>
    <i r="2">
      <x v="22"/>
    </i>
    <i r="1">
      <x v="10"/>
    </i>
    <i r="2">
      <x v="1"/>
    </i>
    <i r="2">
      <x v="2"/>
    </i>
    <i r="2">
      <x v="7"/>
    </i>
    <i r="2">
      <x v="22"/>
    </i>
    <i>
      <x v="1"/>
    </i>
    <i>
      <x v="2"/>
    </i>
    <i>
      <x v="3"/>
    </i>
    <i>
      <x v="4"/>
    </i>
    <i r="1">
      <x v="7"/>
    </i>
    <i r="2">
      <x v="7"/>
    </i>
    <i r="1">
      <x v="8"/>
    </i>
    <i r="2">
      <x v="1"/>
    </i>
    <i r="2">
      <x v="7"/>
    </i>
    <i r="1">
      <x v="11"/>
    </i>
    <i r="2">
      <x v="1"/>
    </i>
    <i>
      <x v="5"/>
    </i>
    <i r="1">
      <x v="9"/>
    </i>
    <i r="2">
      <x v="7"/>
    </i>
    <i>
      <x v="6"/>
    </i>
    <i r="1">
      <x v="7"/>
    </i>
    <i r="2">
      <x v="2"/>
    </i>
    <i r="2">
      <x v="7"/>
    </i>
    <i r="2">
      <x v="8"/>
    </i>
    <i r="2">
      <x v="9"/>
    </i>
    <i r="2">
      <x v="22"/>
    </i>
    <i r="1">
      <x v="8"/>
    </i>
    <i r="2">
      <x v="1"/>
    </i>
    <i r="2">
      <x v="2"/>
    </i>
    <i r="2">
      <x v="7"/>
    </i>
    <i r="2">
      <x v="22"/>
    </i>
    <i r="1">
      <x v="10"/>
    </i>
    <i r="2">
      <x v="1"/>
    </i>
    <i r="2">
      <x v="2"/>
    </i>
    <i r="2">
      <x v="7"/>
    </i>
    <i r="1">
      <x v="11"/>
    </i>
    <i r="2">
      <x v="1"/>
    </i>
    <i r="2">
      <x v="7"/>
    </i>
    <i>
      <x v="7"/>
    </i>
    <i r="1">
      <x v="7"/>
    </i>
    <i r="2">
      <x/>
    </i>
    <i r="2">
      <x v="6"/>
    </i>
    <i r="2">
      <x v="22"/>
    </i>
    <i r="1">
      <x v="10"/>
    </i>
    <i r="2">
      <x v="7"/>
    </i>
    <i r="1">
      <x v="11"/>
    </i>
    <i r="2">
      <x v="1"/>
    </i>
    <i r="2">
      <x v="7"/>
    </i>
    <i>
      <x v="8"/>
    </i>
    <i r="1">
      <x v="11"/>
    </i>
    <i r="2">
      <x v="20"/>
    </i>
    <i>
      <x v="9"/>
    </i>
    <i t="grand">
      <x/>
    </i>
  </rowItems>
  <colFields count="1">
    <field x="-2"/>
  </colFields>
  <colItems count="2">
    <i>
      <x/>
    </i>
    <i i="1">
      <x v="1"/>
    </i>
  </colItems>
  <dataFields count="2">
    <dataField name="求和项:Cost" fld="4" baseField="6" baseItem="0"/>
    <dataField name="计数项:Cos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8" cacheId="0" applyNumberFormats="0" applyBorderFormats="0" applyFontFormats="0" applyPatternFormats="0" applyAlignmentFormats="0" applyWidthHeightFormats="1" dataCaption="值" updatedVersion="4" minRefreshableVersion="3" useAutoFormatting="1" itemPrintTitles="1" createdVersion="4" indent="0" outline="1" outlineData="1" multipleFieldFilters="0">
  <location ref="A3:C26" firstHeaderRow="0" firstDataRow="1" firstDataCol="1"/>
  <pivotFields count="13">
    <pivotField numFmtId="58" showAll="0">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t="default"/>
      </items>
    </pivotField>
    <pivotField showAll="0"/>
    <pivotField showAll="0"/>
    <pivotField showAll="0"/>
    <pivotField dataField="1" showAll="0">
      <items count="12">
        <item x="10"/>
        <item x="9"/>
        <item x="8"/>
        <item x="7"/>
        <item x="6"/>
        <item x="3"/>
        <item x="5"/>
        <item x="4"/>
        <item x="2"/>
        <item x="0"/>
        <item x="1"/>
        <item t="default"/>
      </items>
    </pivotField>
    <pivotField showAll="0"/>
    <pivotField dataField="1" showAll="0"/>
    <pivotField showAll="0"/>
    <pivotField axis="axisRow" showAll="0">
      <items count="5">
        <item x="2"/>
        <item x="3"/>
        <item x="0"/>
        <item x="1"/>
        <item t="default"/>
      </items>
    </pivotField>
    <pivotField showAll="0"/>
    <pivotField axis="axisRow" showAll="0" sortType="descending">
      <items count="7">
        <item x="0"/>
        <item x="3"/>
        <item x="5"/>
        <item x="4"/>
        <item x="2"/>
        <item sd="0" x="1"/>
        <item t="default"/>
      </items>
      <autoSortScope>
        <pivotArea dataOnly="0" outline="0" fieldPosition="0">
          <references count="1">
            <reference field="4294967294" count="1" selected="0">
              <x v="0"/>
            </reference>
          </references>
        </pivotArea>
      </autoSortScope>
    </pivotField>
    <pivotField axis="axisRow" showAll="0">
      <items count="9">
        <item x="7"/>
        <item x="0"/>
        <item x="6"/>
        <item x="3"/>
        <item x="2"/>
        <item x="5"/>
        <item x="4"/>
        <item sd="0" x="1"/>
        <item t="default"/>
      </items>
    </pivotField>
    <pivotField showAll="0"/>
  </pivotFields>
  <rowFields count="3">
    <field x="8"/>
    <field x="10"/>
    <field x="11"/>
  </rowFields>
  <rowItems count="23">
    <i>
      <x/>
    </i>
    <i r="1">
      <x v="1"/>
    </i>
    <i r="2">
      <x v="2"/>
    </i>
    <i r="2">
      <x v="3"/>
    </i>
    <i r="2">
      <x v="6"/>
    </i>
    <i r="1">
      <x v="2"/>
    </i>
    <i r="2">
      <x/>
    </i>
    <i r="1">
      <x v="3"/>
    </i>
    <i r="2">
      <x v="5"/>
    </i>
    <i>
      <x v="1"/>
    </i>
    <i r="1">
      <x v="3"/>
    </i>
    <i r="2">
      <x v="5"/>
    </i>
    <i r="1">
      <x v="1"/>
    </i>
    <i r="2">
      <x v="3"/>
    </i>
    <i>
      <x v="2"/>
    </i>
    <i r="1">
      <x v="4"/>
    </i>
    <i r="2">
      <x v="3"/>
    </i>
    <i r="2">
      <x v="4"/>
    </i>
    <i r="1">
      <x/>
    </i>
    <i r="2">
      <x v="1"/>
    </i>
    <i>
      <x v="3"/>
    </i>
    <i r="1">
      <x v="5"/>
    </i>
    <i t="grand">
      <x/>
    </i>
  </rowItems>
  <colFields count="1">
    <field x="-2"/>
  </colFields>
  <colItems count="2">
    <i>
      <x/>
    </i>
    <i i="1">
      <x v="1"/>
    </i>
  </colItems>
  <dataFields count="2">
    <dataField name="求和项:RMB2" fld="6" baseField="10" baseItem="0"/>
    <dataField name="平均值项:quote" fld="4" subtotal="average"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25"/>
  <sheetViews>
    <sheetView zoomScale="131" zoomScaleNormal="131" workbookViewId="0">
      <pane xSplit="2" ySplit="1" topLeftCell="C337" activePane="bottomRight" state="frozen"/>
      <selection pane="topRight" activeCell="C1" sqref="C1"/>
      <selection pane="bottomLeft" activeCell="A2" sqref="A2"/>
      <selection pane="bottomRight" activeCell="C344" sqref="C344"/>
    </sheetView>
  </sheetViews>
  <sheetFormatPr defaultRowHeight="14" x14ac:dyDescent="0.25"/>
  <cols>
    <col min="1" max="1" width="11.36328125" bestFit="1" customWidth="1"/>
    <col min="2" max="2" width="2.54296875" customWidth="1"/>
    <col min="3" max="3" width="79" customWidth="1"/>
    <col min="5" max="5" width="5.7265625" customWidth="1"/>
  </cols>
  <sheetData>
    <row r="1" spans="1:9" x14ac:dyDescent="0.25">
      <c r="C1" t="s">
        <v>34</v>
      </c>
      <c r="D1" t="s">
        <v>35</v>
      </c>
      <c r="E1" t="s">
        <v>355</v>
      </c>
      <c r="F1" t="s">
        <v>36</v>
      </c>
      <c r="G1" t="s">
        <v>55</v>
      </c>
      <c r="H1" t="s">
        <v>37</v>
      </c>
      <c r="I1" t="s">
        <v>244</v>
      </c>
    </row>
    <row r="2" spans="1:9" x14ac:dyDescent="0.25">
      <c r="A2" s="11">
        <v>42736</v>
      </c>
      <c r="B2" s="1">
        <f>WEEKDAY(A2,2)</f>
        <v>7</v>
      </c>
      <c r="C2" s="2"/>
    </row>
    <row r="3" spans="1:9" x14ac:dyDescent="0.25">
      <c r="A3" s="11">
        <v>42737</v>
      </c>
      <c r="B3" s="1">
        <f>WEEKDAY(A3,2)</f>
        <v>1</v>
      </c>
      <c r="C3" s="2"/>
    </row>
    <row r="4" spans="1:9" x14ac:dyDescent="0.25">
      <c r="A4" s="11">
        <v>42738</v>
      </c>
      <c r="B4" s="1">
        <f t="shared" ref="B4:B67" si="0">WEEKDAY(A4,2)</f>
        <v>2</v>
      </c>
      <c r="C4" s="2"/>
    </row>
    <row r="5" spans="1:9" x14ac:dyDescent="0.25">
      <c r="A5" s="11">
        <v>42739</v>
      </c>
      <c r="B5" s="1">
        <f t="shared" si="0"/>
        <v>3</v>
      </c>
      <c r="C5" s="2"/>
    </row>
    <row r="6" spans="1:9" x14ac:dyDescent="0.25">
      <c r="A6" s="11">
        <v>42740</v>
      </c>
      <c r="B6" s="1">
        <f t="shared" si="0"/>
        <v>4</v>
      </c>
      <c r="C6" s="2"/>
    </row>
    <row r="7" spans="1:9" x14ac:dyDescent="0.25">
      <c r="A7" s="11">
        <v>42741</v>
      </c>
      <c r="B7" s="1">
        <f t="shared" si="0"/>
        <v>5</v>
      </c>
      <c r="C7" s="2"/>
    </row>
    <row r="8" spans="1:9" x14ac:dyDescent="0.25">
      <c r="A8" s="11">
        <v>42742</v>
      </c>
      <c r="B8" s="1">
        <f t="shared" si="0"/>
        <v>6</v>
      </c>
      <c r="C8" s="2"/>
    </row>
    <row r="9" spans="1:9" x14ac:dyDescent="0.25">
      <c r="A9" s="11">
        <v>42743</v>
      </c>
      <c r="B9" s="1">
        <f t="shared" si="0"/>
        <v>7</v>
      </c>
      <c r="C9" s="2"/>
    </row>
    <row r="10" spans="1:9" x14ac:dyDescent="0.25">
      <c r="A10" s="11">
        <v>42744</v>
      </c>
      <c r="B10" s="1">
        <f t="shared" si="0"/>
        <v>1</v>
      </c>
      <c r="C10" s="2"/>
    </row>
    <row r="11" spans="1:9" x14ac:dyDescent="0.25">
      <c r="A11" s="11">
        <v>42745</v>
      </c>
      <c r="B11" s="1">
        <f t="shared" si="0"/>
        <v>2</v>
      </c>
      <c r="C11" s="2"/>
    </row>
    <row r="12" spans="1:9" x14ac:dyDescent="0.25">
      <c r="A12" s="11">
        <v>42746</v>
      </c>
      <c r="B12" s="1">
        <f t="shared" si="0"/>
        <v>3</v>
      </c>
      <c r="C12" s="2"/>
    </row>
    <row r="13" spans="1:9" x14ac:dyDescent="0.25">
      <c r="A13" s="11">
        <v>42747</v>
      </c>
      <c r="B13" s="1">
        <f t="shared" si="0"/>
        <v>4</v>
      </c>
      <c r="C13" s="2"/>
    </row>
    <row r="14" spans="1:9" x14ac:dyDescent="0.25">
      <c r="A14" s="11">
        <v>42748</v>
      </c>
      <c r="B14" s="1">
        <f t="shared" si="0"/>
        <v>5</v>
      </c>
      <c r="C14" s="2"/>
    </row>
    <row r="15" spans="1:9" x14ac:dyDescent="0.25">
      <c r="A15" s="11">
        <v>42749</v>
      </c>
      <c r="B15" s="1">
        <f t="shared" si="0"/>
        <v>6</v>
      </c>
      <c r="C15" s="2"/>
    </row>
    <row r="16" spans="1:9" x14ac:dyDescent="0.25">
      <c r="A16" s="11">
        <v>42750</v>
      </c>
      <c r="B16" s="1">
        <f t="shared" si="0"/>
        <v>7</v>
      </c>
      <c r="C16" s="2"/>
    </row>
    <row r="17" spans="1:3" x14ac:dyDescent="0.25">
      <c r="A17" s="11">
        <v>42751</v>
      </c>
      <c r="B17" s="1">
        <f t="shared" si="0"/>
        <v>1</v>
      </c>
      <c r="C17" s="2"/>
    </row>
    <row r="18" spans="1:3" x14ac:dyDescent="0.25">
      <c r="A18" s="11">
        <v>42752</v>
      </c>
      <c r="B18" s="1">
        <f t="shared" si="0"/>
        <v>2</v>
      </c>
      <c r="C18" s="2"/>
    </row>
    <row r="19" spans="1:3" x14ac:dyDescent="0.25">
      <c r="A19" s="11">
        <v>42753</v>
      </c>
      <c r="B19" s="1">
        <f t="shared" si="0"/>
        <v>3</v>
      </c>
      <c r="C19" s="2"/>
    </row>
    <row r="20" spans="1:3" x14ac:dyDescent="0.25">
      <c r="A20" s="11">
        <v>42754</v>
      </c>
      <c r="B20" s="1">
        <f t="shared" si="0"/>
        <v>4</v>
      </c>
      <c r="C20" s="2"/>
    </row>
    <row r="21" spans="1:3" x14ac:dyDescent="0.25">
      <c r="A21" s="11">
        <v>42755</v>
      </c>
      <c r="B21" s="1">
        <f t="shared" si="0"/>
        <v>5</v>
      </c>
      <c r="C21" s="2"/>
    </row>
    <row r="22" spans="1:3" x14ac:dyDescent="0.25">
      <c r="A22" s="11">
        <v>42756</v>
      </c>
      <c r="B22" s="1">
        <f t="shared" si="0"/>
        <v>6</v>
      </c>
      <c r="C22" s="2"/>
    </row>
    <row r="23" spans="1:3" x14ac:dyDescent="0.25">
      <c r="A23" s="11">
        <v>42757</v>
      </c>
      <c r="B23" s="1">
        <f t="shared" si="0"/>
        <v>7</v>
      </c>
      <c r="C23" s="2"/>
    </row>
    <row r="24" spans="1:3" x14ac:dyDescent="0.25">
      <c r="A24" s="11">
        <v>42758</v>
      </c>
      <c r="B24" s="1">
        <f t="shared" si="0"/>
        <v>1</v>
      </c>
      <c r="C24" s="2"/>
    </row>
    <row r="25" spans="1:3" x14ac:dyDescent="0.25">
      <c r="A25" s="11">
        <v>42759</v>
      </c>
      <c r="B25" s="1">
        <f t="shared" si="0"/>
        <v>2</v>
      </c>
      <c r="C25" s="2"/>
    </row>
    <row r="26" spans="1:3" x14ac:dyDescent="0.25">
      <c r="A26" s="11">
        <v>42760</v>
      </c>
      <c r="B26" s="1">
        <f t="shared" si="0"/>
        <v>3</v>
      </c>
      <c r="C26" s="2"/>
    </row>
    <row r="27" spans="1:3" x14ac:dyDescent="0.25">
      <c r="A27" s="11">
        <v>42761</v>
      </c>
      <c r="B27" s="1">
        <f t="shared" si="0"/>
        <v>4</v>
      </c>
      <c r="C27" s="2"/>
    </row>
    <row r="28" spans="1:3" x14ac:dyDescent="0.25">
      <c r="A28" s="11">
        <v>42762</v>
      </c>
      <c r="B28" s="1">
        <f t="shared" si="0"/>
        <v>5</v>
      </c>
      <c r="C28" s="2"/>
    </row>
    <row r="29" spans="1:3" x14ac:dyDescent="0.25">
      <c r="A29" s="11">
        <v>42763</v>
      </c>
      <c r="B29" s="1">
        <f t="shared" si="0"/>
        <v>6</v>
      </c>
      <c r="C29" s="2"/>
    </row>
    <row r="30" spans="1:3" x14ac:dyDescent="0.25">
      <c r="A30" s="11">
        <v>42764</v>
      </c>
      <c r="B30" s="1">
        <f t="shared" si="0"/>
        <v>7</v>
      </c>
      <c r="C30" s="2"/>
    </row>
    <row r="31" spans="1:3" x14ac:dyDescent="0.25">
      <c r="A31" s="11">
        <v>42765</v>
      </c>
      <c r="B31" s="1">
        <f t="shared" si="0"/>
        <v>1</v>
      </c>
      <c r="C31" s="2"/>
    </row>
    <row r="32" spans="1:3" x14ac:dyDescent="0.25">
      <c r="A32" s="11">
        <v>42766</v>
      </c>
      <c r="B32" s="1">
        <f t="shared" si="0"/>
        <v>2</v>
      </c>
      <c r="C32" s="2"/>
    </row>
    <row r="33" spans="1:3" x14ac:dyDescent="0.25">
      <c r="A33" s="11">
        <v>42767</v>
      </c>
      <c r="B33" s="1">
        <f t="shared" si="0"/>
        <v>3</v>
      </c>
      <c r="C33" s="2"/>
    </row>
    <row r="34" spans="1:3" x14ac:dyDescent="0.25">
      <c r="A34" s="11">
        <v>42768</v>
      </c>
      <c r="B34" s="1">
        <f t="shared" si="0"/>
        <v>4</v>
      </c>
      <c r="C34" s="2"/>
    </row>
    <row r="35" spans="1:3" x14ac:dyDescent="0.25">
      <c r="A35" s="11">
        <v>42769</v>
      </c>
      <c r="B35" s="1">
        <f t="shared" si="0"/>
        <v>5</v>
      </c>
      <c r="C35" s="2"/>
    </row>
    <row r="36" spans="1:3" x14ac:dyDescent="0.25">
      <c r="A36" s="11">
        <v>42770</v>
      </c>
      <c r="B36" s="1">
        <f t="shared" si="0"/>
        <v>6</v>
      </c>
      <c r="C36" s="2"/>
    </row>
    <row r="37" spans="1:3" x14ac:dyDescent="0.25">
      <c r="A37" s="11">
        <v>42771</v>
      </c>
      <c r="B37" s="1">
        <f t="shared" si="0"/>
        <v>7</v>
      </c>
      <c r="C37" s="2"/>
    </row>
    <row r="38" spans="1:3" x14ac:dyDescent="0.25">
      <c r="A38" s="11">
        <v>42772</v>
      </c>
      <c r="B38" s="1">
        <f t="shared" si="0"/>
        <v>1</v>
      </c>
      <c r="C38" s="2"/>
    </row>
    <row r="39" spans="1:3" x14ac:dyDescent="0.25">
      <c r="A39" s="11">
        <v>42773</v>
      </c>
      <c r="B39" s="1">
        <f t="shared" si="0"/>
        <v>2</v>
      </c>
      <c r="C39" s="2"/>
    </row>
    <row r="40" spans="1:3" x14ac:dyDescent="0.25">
      <c r="A40" s="11">
        <v>42774</v>
      </c>
      <c r="B40" s="1">
        <f t="shared" si="0"/>
        <v>3</v>
      </c>
      <c r="C40" s="2"/>
    </row>
    <row r="41" spans="1:3" x14ac:dyDescent="0.25">
      <c r="A41" s="11">
        <v>42775</v>
      </c>
      <c r="B41" s="1">
        <f t="shared" si="0"/>
        <v>4</v>
      </c>
      <c r="C41" s="2"/>
    </row>
    <row r="42" spans="1:3" x14ac:dyDescent="0.25">
      <c r="A42" s="11">
        <v>42776</v>
      </c>
      <c r="B42" s="1">
        <f t="shared" si="0"/>
        <v>5</v>
      </c>
      <c r="C42" s="2"/>
    </row>
    <row r="43" spans="1:3" x14ac:dyDescent="0.25">
      <c r="A43" s="11">
        <v>42777</v>
      </c>
      <c r="B43" s="1">
        <f t="shared" si="0"/>
        <v>6</v>
      </c>
      <c r="C43" s="2"/>
    </row>
    <row r="44" spans="1:3" x14ac:dyDescent="0.25">
      <c r="A44" s="11">
        <v>42778</v>
      </c>
      <c r="B44" s="1">
        <f t="shared" si="0"/>
        <v>7</v>
      </c>
      <c r="C44" s="2"/>
    </row>
    <row r="45" spans="1:3" x14ac:dyDescent="0.25">
      <c r="A45" s="11">
        <v>42779</v>
      </c>
      <c r="B45" s="1">
        <f t="shared" si="0"/>
        <v>1</v>
      </c>
      <c r="C45" s="2"/>
    </row>
    <row r="46" spans="1:3" x14ac:dyDescent="0.25">
      <c r="A46" s="11">
        <v>42780</v>
      </c>
      <c r="B46" s="1">
        <f t="shared" si="0"/>
        <v>2</v>
      </c>
      <c r="C46" s="2"/>
    </row>
    <row r="47" spans="1:3" x14ac:dyDescent="0.25">
      <c r="A47" s="11">
        <v>42781</v>
      </c>
      <c r="B47" s="1">
        <f t="shared" si="0"/>
        <v>3</v>
      </c>
      <c r="C47" s="2"/>
    </row>
    <row r="48" spans="1:3" x14ac:dyDescent="0.25">
      <c r="A48" s="11">
        <v>42782</v>
      </c>
      <c r="B48" s="1">
        <f t="shared" si="0"/>
        <v>4</v>
      </c>
      <c r="C48" s="2"/>
    </row>
    <row r="49" spans="1:3" x14ac:dyDescent="0.25">
      <c r="A49" s="11">
        <v>42783</v>
      </c>
      <c r="B49" s="1">
        <f t="shared" si="0"/>
        <v>5</v>
      </c>
      <c r="C49" s="2"/>
    </row>
    <row r="50" spans="1:3" x14ac:dyDescent="0.25">
      <c r="A50" s="11">
        <v>42784</v>
      </c>
      <c r="B50" s="1">
        <f t="shared" si="0"/>
        <v>6</v>
      </c>
      <c r="C50" s="2"/>
    </row>
    <row r="51" spans="1:3" x14ac:dyDescent="0.25">
      <c r="A51" s="11">
        <v>42785</v>
      </c>
      <c r="B51" s="1">
        <f t="shared" si="0"/>
        <v>7</v>
      </c>
      <c r="C51" s="2"/>
    </row>
    <row r="52" spans="1:3" x14ac:dyDescent="0.25">
      <c r="A52" s="11">
        <v>42786</v>
      </c>
      <c r="B52" s="1">
        <f t="shared" si="0"/>
        <v>1</v>
      </c>
      <c r="C52" s="2"/>
    </row>
    <row r="53" spans="1:3" x14ac:dyDescent="0.25">
      <c r="A53" s="11">
        <v>42787</v>
      </c>
      <c r="B53" s="1">
        <f t="shared" si="0"/>
        <v>2</v>
      </c>
      <c r="C53" s="2"/>
    </row>
    <row r="54" spans="1:3" x14ac:dyDescent="0.25">
      <c r="A54" s="11">
        <v>42788</v>
      </c>
      <c r="B54" s="1">
        <f t="shared" si="0"/>
        <v>3</v>
      </c>
      <c r="C54" s="2"/>
    </row>
    <row r="55" spans="1:3" x14ac:dyDescent="0.25">
      <c r="A55" s="11">
        <v>42789</v>
      </c>
      <c r="B55" s="1">
        <f t="shared" si="0"/>
        <v>4</v>
      </c>
      <c r="C55" s="2"/>
    </row>
    <row r="56" spans="1:3" x14ac:dyDescent="0.25">
      <c r="A56" s="11">
        <v>42790</v>
      </c>
      <c r="B56" s="1">
        <f t="shared" si="0"/>
        <v>5</v>
      </c>
      <c r="C56" s="2"/>
    </row>
    <row r="57" spans="1:3" x14ac:dyDescent="0.25">
      <c r="A57" s="11">
        <v>42791</v>
      </c>
      <c r="B57" s="1">
        <f t="shared" si="0"/>
        <v>6</v>
      </c>
      <c r="C57" s="2"/>
    </row>
    <row r="58" spans="1:3" x14ac:dyDescent="0.25">
      <c r="A58" s="11">
        <v>42792</v>
      </c>
      <c r="B58" s="1">
        <f t="shared" si="0"/>
        <v>7</v>
      </c>
      <c r="C58" s="2"/>
    </row>
    <row r="59" spans="1:3" x14ac:dyDescent="0.25">
      <c r="A59" s="11">
        <v>42793</v>
      </c>
      <c r="B59" s="1">
        <f t="shared" si="0"/>
        <v>1</v>
      </c>
      <c r="C59" s="2"/>
    </row>
    <row r="60" spans="1:3" x14ac:dyDescent="0.25">
      <c r="A60" s="11">
        <v>42794</v>
      </c>
      <c r="B60" s="1">
        <f t="shared" si="0"/>
        <v>2</v>
      </c>
      <c r="C60" s="2"/>
    </row>
    <row r="61" spans="1:3" x14ac:dyDescent="0.25">
      <c r="A61" s="11">
        <v>42795</v>
      </c>
      <c r="B61" s="1">
        <f t="shared" si="0"/>
        <v>3</v>
      </c>
      <c r="C61" s="2"/>
    </row>
    <row r="62" spans="1:3" x14ac:dyDescent="0.25">
      <c r="A62" s="11">
        <v>42796</v>
      </c>
      <c r="B62" s="1">
        <f t="shared" si="0"/>
        <v>4</v>
      </c>
      <c r="C62" s="2"/>
    </row>
    <row r="63" spans="1:3" x14ac:dyDescent="0.25">
      <c r="A63" s="11">
        <v>42797</v>
      </c>
      <c r="B63" s="1">
        <f t="shared" si="0"/>
        <v>5</v>
      </c>
      <c r="C63" s="2"/>
    </row>
    <row r="64" spans="1:3" x14ac:dyDescent="0.25">
      <c r="A64" s="11">
        <v>42798</v>
      </c>
      <c r="B64" s="1">
        <f t="shared" si="0"/>
        <v>6</v>
      </c>
      <c r="C64" s="2"/>
    </row>
    <row r="65" spans="1:3" x14ac:dyDescent="0.25">
      <c r="A65" s="11">
        <v>42799</v>
      </c>
      <c r="B65" s="1">
        <f t="shared" si="0"/>
        <v>7</v>
      </c>
      <c r="C65" s="2"/>
    </row>
    <row r="66" spans="1:3" x14ac:dyDescent="0.25">
      <c r="A66" s="11">
        <v>42800</v>
      </c>
      <c r="B66" s="1">
        <f t="shared" si="0"/>
        <v>1</v>
      </c>
      <c r="C66" s="2"/>
    </row>
    <row r="67" spans="1:3" x14ac:dyDescent="0.25">
      <c r="A67" s="11">
        <v>42801</v>
      </c>
      <c r="B67" s="1">
        <f t="shared" si="0"/>
        <v>2</v>
      </c>
      <c r="C67" s="2"/>
    </row>
    <row r="68" spans="1:3" x14ac:dyDescent="0.25">
      <c r="A68" s="11">
        <v>42802</v>
      </c>
      <c r="B68" s="1">
        <f t="shared" ref="B68:B131" si="1">WEEKDAY(A68,2)</f>
        <v>3</v>
      </c>
      <c r="C68" s="2"/>
    </row>
    <row r="69" spans="1:3" x14ac:dyDescent="0.25">
      <c r="A69" s="11">
        <v>42803</v>
      </c>
      <c r="B69" s="1">
        <f t="shared" si="1"/>
        <v>4</v>
      </c>
      <c r="C69" s="2"/>
    </row>
    <row r="70" spans="1:3" x14ac:dyDescent="0.25">
      <c r="A70" s="11">
        <v>42804</v>
      </c>
      <c r="B70" s="1">
        <f t="shared" si="1"/>
        <v>5</v>
      </c>
      <c r="C70" s="2"/>
    </row>
    <row r="71" spans="1:3" x14ac:dyDescent="0.25">
      <c r="A71" s="11">
        <v>42805</v>
      </c>
      <c r="B71" s="1">
        <f t="shared" si="1"/>
        <v>6</v>
      </c>
      <c r="C71" s="2"/>
    </row>
    <row r="72" spans="1:3" x14ac:dyDescent="0.25">
      <c r="A72" s="11">
        <v>42806</v>
      </c>
      <c r="B72" s="1">
        <f t="shared" si="1"/>
        <v>7</v>
      </c>
      <c r="C72" s="2"/>
    </row>
    <row r="73" spans="1:3" x14ac:dyDescent="0.25">
      <c r="A73" s="11">
        <v>42807</v>
      </c>
      <c r="B73" s="1">
        <f t="shared" si="1"/>
        <v>1</v>
      </c>
      <c r="C73" s="2"/>
    </row>
    <row r="74" spans="1:3" x14ac:dyDescent="0.25">
      <c r="A74" s="11">
        <v>42808</v>
      </c>
      <c r="B74" s="1">
        <f t="shared" si="1"/>
        <v>2</v>
      </c>
      <c r="C74" s="2"/>
    </row>
    <row r="75" spans="1:3" x14ac:dyDescent="0.25">
      <c r="A75" s="11">
        <v>42809</v>
      </c>
      <c r="B75" s="1">
        <f t="shared" si="1"/>
        <v>3</v>
      </c>
      <c r="C75" s="2"/>
    </row>
    <row r="76" spans="1:3" x14ac:dyDescent="0.25">
      <c r="A76" s="11">
        <v>42810</v>
      </c>
      <c r="B76" s="1">
        <f t="shared" si="1"/>
        <v>4</v>
      </c>
      <c r="C76" s="2"/>
    </row>
    <row r="77" spans="1:3" x14ac:dyDescent="0.25">
      <c r="A77" s="11">
        <v>42811</v>
      </c>
      <c r="B77" s="1">
        <f t="shared" si="1"/>
        <v>5</v>
      </c>
      <c r="C77" s="2"/>
    </row>
    <row r="78" spans="1:3" x14ac:dyDescent="0.25">
      <c r="A78" s="11">
        <v>42812</v>
      </c>
      <c r="B78" s="1">
        <f t="shared" si="1"/>
        <v>6</v>
      </c>
      <c r="C78" s="2"/>
    </row>
    <row r="79" spans="1:3" x14ac:dyDescent="0.25">
      <c r="A79" s="11">
        <v>42813</v>
      </c>
      <c r="B79" s="1">
        <f t="shared" si="1"/>
        <v>7</v>
      </c>
      <c r="C79" s="2"/>
    </row>
    <row r="80" spans="1:3" x14ac:dyDescent="0.25">
      <c r="A80" s="11">
        <v>42814</v>
      </c>
      <c r="B80" s="1">
        <f t="shared" si="1"/>
        <v>1</v>
      </c>
      <c r="C80" s="2"/>
    </row>
    <row r="81" spans="1:3" x14ac:dyDescent="0.25">
      <c r="A81" s="11">
        <v>42815</v>
      </c>
      <c r="B81" s="1">
        <f t="shared" si="1"/>
        <v>2</v>
      </c>
      <c r="C81" s="2"/>
    </row>
    <row r="82" spans="1:3" x14ac:dyDescent="0.25">
      <c r="A82" s="11">
        <v>42816</v>
      </c>
      <c r="B82" s="1">
        <f t="shared" si="1"/>
        <v>3</v>
      </c>
      <c r="C82" s="2"/>
    </row>
    <row r="83" spans="1:3" x14ac:dyDescent="0.25">
      <c r="A83" s="11">
        <v>42817</v>
      </c>
      <c r="B83" s="1">
        <f t="shared" si="1"/>
        <v>4</v>
      </c>
      <c r="C83" s="2"/>
    </row>
    <row r="84" spans="1:3" x14ac:dyDescent="0.25">
      <c r="A84" s="11">
        <v>42818</v>
      </c>
      <c r="B84" s="1">
        <f t="shared" si="1"/>
        <v>5</v>
      </c>
      <c r="C84" s="2"/>
    </row>
    <row r="85" spans="1:3" x14ac:dyDescent="0.25">
      <c r="A85" s="11">
        <v>42819</v>
      </c>
      <c r="B85" s="1">
        <f t="shared" si="1"/>
        <v>6</v>
      </c>
      <c r="C85" s="2"/>
    </row>
    <row r="86" spans="1:3" x14ac:dyDescent="0.25">
      <c r="A86" s="11">
        <v>42820</v>
      </c>
      <c r="B86" s="1">
        <f t="shared" si="1"/>
        <v>7</v>
      </c>
      <c r="C86" s="2"/>
    </row>
    <row r="87" spans="1:3" x14ac:dyDescent="0.25">
      <c r="A87" s="11">
        <v>42821</v>
      </c>
      <c r="B87" s="1">
        <f t="shared" si="1"/>
        <v>1</v>
      </c>
      <c r="C87" s="2"/>
    </row>
    <row r="88" spans="1:3" x14ac:dyDescent="0.25">
      <c r="A88" s="11">
        <v>42822</v>
      </c>
      <c r="B88" s="1">
        <f t="shared" si="1"/>
        <v>2</v>
      </c>
      <c r="C88" s="2"/>
    </row>
    <row r="89" spans="1:3" x14ac:dyDescent="0.25">
      <c r="A89" s="11">
        <v>42823</v>
      </c>
      <c r="B89" s="1">
        <f t="shared" si="1"/>
        <v>3</v>
      </c>
      <c r="C89" s="2"/>
    </row>
    <row r="90" spans="1:3" x14ac:dyDescent="0.25">
      <c r="A90" s="11">
        <v>42824</v>
      </c>
      <c r="B90" s="1">
        <f t="shared" si="1"/>
        <v>4</v>
      </c>
      <c r="C90" s="2"/>
    </row>
    <row r="91" spans="1:3" x14ac:dyDescent="0.25">
      <c r="A91" s="11">
        <v>42825</v>
      </c>
      <c r="B91" s="1">
        <f t="shared" si="1"/>
        <v>5</v>
      </c>
      <c r="C91" s="2"/>
    </row>
    <row r="92" spans="1:3" x14ac:dyDescent="0.25">
      <c r="A92" s="11">
        <v>42826</v>
      </c>
      <c r="B92" s="1">
        <f t="shared" si="1"/>
        <v>6</v>
      </c>
      <c r="C92" s="2"/>
    </row>
    <row r="93" spans="1:3" x14ac:dyDescent="0.25">
      <c r="A93" s="11">
        <v>42827</v>
      </c>
      <c r="B93" s="1">
        <f t="shared" si="1"/>
        <v>7</v>
      </c>
      <c r="C93" s="2"/>
    </row>
    <row r="94" spans="1:3" x14ac:dyDescent="0.25">
      <c r="A94" s="11">
        <v>42828</v>
      </c>
      <c r="B94" s="1">
        <f t="shared" si="1"/>
        <v>1</v>
      </c>
      <c r="C94" s="2"/>
    </row>
    <row r="95" spans="1:3" x14ac:dyDescent="0.25">
      <c r="A95" s="11">
        <v>42829</v>
      </c>
      <c r="B95" s="1">
        <f t="shared" si="1"/>
        <v>2</v>
      </c>
      <c r="C95" s="2"/>
    </row>
    <row r="96" spans="1:3" x14ac:dyDescent="0.25">
      <c r="A96" s="11">
        <v>42830</v>
      </c>
      <c r="B96" s="1">
        <f t="shared" si="1"/>
        <v>3</v>
      </c>
      <c r="C96" s="2"/>
    </row>
    <row r="97" spans="1:3" x14ac:dyDescent="0.25">
      <c r="A97" s="11">
        <v>42831</v>
      </c>
      <c r="B97" s="1">
        <f t="shared" si="1"/>
        <v>4</v>
      </c>
      <c r="C97" s="2"/>
    </row>
    <row r="98" spans="1:3" x14ac:dyDescent="0.25">
      <c r="A98" s="11">
        <v>42832</v>
      </c>
      <c r="B98" s="1">
        <f t="shared" si="1"/>
        <v>5</v>
      </c>
      <c r="C98" s="2"/>
    </row>
    <row r="99" spans="1:3" x14ac:dyDescent="0.25">
      <c r="A99" s="11">
        <v>42833</v>
      </c>
      <c r="B99" s="1">
        <f t="shared" si="1"/>
        <v>6</v>
      </c>
      <c r="C99" s="2"/>
    </row>
    <row r="100" spans="1:3" x14ac:dyDescent="0.25">
      <c r="A100" s="11">
        <v>42834</v>
      </c>
      <c r="B100" s="1">
        <f t="shared" si="1"/>
        <v>7</v>
      </c>
      <c r="C100" s="2"/>
    </row>
    <row r="101" spans="1:3" x14ac:dyDescent="0.25">
      <c r="A101" s="11">
        <v>42835</v>
      </c>
      <c r="B101" s="1">
        <f t="shared" si="1"/>
        <v>1</v>
      </c>
      <c r="C101" s="2"/>
    </row>
    <row r="102" spans="1:3" x14ac:dyDescent="0.25">
      <c r="A102" s="11">
        <v>42836</v>
      </c>
      <c r="B102" s="1">
        <f t="shared" si="1"/>
        <v>2</v>
      </c>
      <c r="C102" s="2"/>
    </row>
    <row r="103" spans="1:3" x14ac:dyDescent="0.25">
      <c r="A103" s="11">
        <v>42837</v>
      </c>
      <c r="B103" s="1">
        <f t="shared" si="1"/>
        <v>3</v>
      </c>
      <c r="C103" s="2"/>
    </row>
    <row r="104" spans="1:3" x14ac:dyDescent="0.25">
      <c r="A104" s="11">
        <v>42838</v>
      </c>
      <c r="B104" s="1">
        <f t="shared" si="1"/>
        <v>4</v>
      </c>
      <c r="C104" s="2"/>
    </row>
    <row r="105" spans="1:3" x14ac:dyDescent="0.25">
      <c r="A105" s="11">
        <v>42839</v>
      </c>
      <c r="B105" s="1">
        <f t="shared" si="1"/>
        <v>5</v>
      </c>
      <c r="C105" s="2"/>
    </row>
    <row r="106" spans="1:3" x14ac:dyDescent="0.25">
      <c r="A106" s="11">
        <v>42840</v>
      </c>
      <c r="B106" s="1">
        <f t="shared" si="1"/>
        <v>6</v>
      </c>
      <c r="C106" s="2"/>
    </row>
    <row r="107" spans="1:3" x14ac:dyDescent="0.25">
      <c r="A107" s="11">
        <v>42841</v>
      </c>
      <c r="B107" s="1">
        <f t="shared" si="1"/>
        <v>7</v>
      </c>
      <c r="C107" s="2"/>
    </row>
    <row r="108" spans="1:3" x14ac:dyDescent="0.25">
      <c r="A108" s="11">
        <v>42842</v>
      </c>
      <c r="B108" s="1">
        <f t="shared" si="1"/>
        <v>1</v>
      </c>
      <c r="C108" s="2"/>
    </row>
    <row r="109" spans="1:3" x14ac:dyDescent="0.25">
      <c r="A109" s="11">
        <v>42843</v>
      </c>
      <c r="B109" s="1">
        <f t="shared" si="1"/>
        <v>2</v>
      </c>
      <c r="C109" s="2"/>
    </row>
    <row r="110" spans="1:3" x14ac:dyDescent="0.25">
      <c r="A110" s="11">
        <v>42844</v>
      </c>
      <c r="B110" s="1">
        <f t="shared" si="1"/>
        <v>3</v>
      </c>
      <c r="C110" s="2"/>
    </row>
    <row r="111" spans="1:3" x14ac:dyDescent="0.25">
      <c r="A111" s="11">
        <v>42845</v>
      </c>
      <c r="B111" s="1">
        <f t="shared" si="1"/>
        <v>4</v>
      </c>
      <c r="C111" s="2"/>
    </row>
    <row r="112" spans="1:3" x14ac:dyDescent="0.25">
      <c r="A112" s="11">
        <v>42846</v>
      </c>
      <c r="B112" s="1">
        <f t="shared" si="1"/>
        <v>5</v>
      </c>
      <c r="C112" s="2"/>
    </row>
    <row r="113" spans="1:3" x14ac:dyDescent="0.25">
      <c r="A113" s="11">
        <v>42847</v>
      </c>
      <c r="B113" s="1">
        <f t="shared" si="1"/>
        <v>6</v>
      </c>
      <c r="C113" s="2"/>
    </row>
    <row r="114" spans="1:3" x14ac:dyDescent="0.25">
      <c r="A114" s="11">
        <v>42848</v>
      </c>
      <c r="B114" s="1">
        <f t="shared" si="1"/>
        <v>7</v>
      </c>
      <c r="C114" s="2"/>
    </row>
    <row r="115" spans="1:3" x14ac:dyDescent="0.25">
      <c r="A115" s="11">
        <v>42849</v>
      </c>
      <c r="B115" s="1">
        <f t="shared" si="1"/>
        <v>1</v>
      </c>
      <c r="C115" s="2"/>
    </row>
    <row r="116" spans="1:3" x14ac:dyDescent="0.25">
      <c r="A116" s="11">
        <v>42850</v>
      </c>
      <c r="B116" s="1">
        <f t="shared" si="1"/>
        <v>2</v>
      </c>
      <c r="C116" s="2"/>
    </row>
    <row r="117" spans="1:3" x14ac:dyDescent="0.25">
      <c r="A117" s="11">
        <v>42851</v>
      </c>
      <c r="B117" s="1">
        <f t="shared" si="1"/>
        <v>3</v>
      </c>
      <c r="C117" s="2"/>
    </row>
    <row r="118" spans="1:3" x14ac:dyDescent="0.25">
      <c r="A118" s="11">
        <v>42852</v>
      </c>
      <c r="B118" s="1">
        <f t="shared" si="1"/>
        <v>4</v>
      </c>
      <c r="C118" s="2"/>
    </row>
    <row r="119" spans="1:3" x14ac:dyDescent="0.25">
      <c r="A119" s="11">
        <v>42853</v>
      </c>
      <c r="B119" s="1">
        <f t="shared" si="1"/>
        <v>5</v>
      </c>
      <c r="C119" s="2"/>
    </row>
    <row r="120" spans="1:3" x14ac:dyDescent="0.25">
      <c r="A120" s="11">
        <v>42854</v>
      </c>
      <c r="B120" s="1">
        <f t="shared" si="1"/>
        <v>6</v>
      </c>
      <c r="C120" s="2"/>
    </row>
    <row r="121" spans="1:3" x14ac:dyDescent="0.25">
      <c r="A121" s="11">
        <v>42855</v>
      </c>
      <c r="B121" s="1">
        <f t="shared" si="1"/>
        <v>7</v>
      </c>
      <c r="C121" s="2"/>
    </row>
    <row r="122" spans="1:3" x14ac:dyDescent="0.25">
      <c r="A122" s="11">
        <v>42856</v>
      </c>
      <c r="B122" s="1">
        <f t="shared" si="1"/>
        <v>1</v>
      </c>
      <c r="C122" s="2"/>
    </row>
    <row r="123" spans="1:3" x14ac:dyDescent="0.25">
      <c r="A123" s="11">
        <v>42857</v>
      </c>
      <c r="B123" s="1">
        <f t="shared" si="1"/>
        <v>2</v>
      </c>
      <c r="C123" s="2"/>
    </row>
    <row r="124" spans="1:3" x14ac:dyDescent="0.25">
      <c r="A124" s="11">
        <v>42858</v>
      </c>
      <c r="B124" s="1">
        <f t="shared" si="1"/>
        <v>3</v>
      </c>
      <c r="C124" s="2"/>
    </row>
    <row r="125" spans="1:3" x14ac:dyDescent="0.25">
      <c r="A125" s="11">
        <v>42859</v>
      </c>
      <c r="B125" s="1">
        <f t="shared" si="1"/>
        <v>4</v>
      </c>
      <c r="C125" s="2"/>
    </row>
    <row r="126" spans="1:3" x14ac:dyDescent="0.25">
      <c r="A126" s="11">
        <v>42860</v>
      </c>
      <c r="B126" s="1">
        <f t="shared" si="1"/>
        <v>5</v>
      </c>
      <c r="C126" s="2"/>
    </row>
    <row r="127" spans="1:3" x14ac:dyDescent="0.25">
      <c r="A127" s="11">
        <v>42861</v>
      </c>
      <c r="B127" s="1">
        <f t="shared" si="1"/>
        <v>6</v>
      </c>
      <c r="C127" s="2"/>
    </row>
    <row r="128" spans="1:3" x14ac:dyDescent="0.25">
      <c r="A128" s="11">
        <v>42862</v>
      </c>
      <c r="B128" s="1">
        <f t="shared" si="1"/>
        <v>7</v>
      </c>
      <c r="C128" s="2"/>
    </row>
    <row r="129" spans="1:3" x14ac:dyDescent="0.25">
      <c r="A129" s="11">
        <v>42863</v>
      </c>
      <c r="B129" s="1">
        <f t="shared" si="1"/>
        <v>1</v>
      </c>
      <c r="C129" s="2"/>
    </row>
    <row r="130" spans="1:3" x14ac:dyDescent="0.25">
      <c r="A130" s="11">
        <v>42864</v>
      </c>
      <c r="B130" s="1">
        <f t="shared" si="1"/>
        <v>2</v>
      </c>
      <c r="C130" s="2"/>
    </row>
    <row r="131" spans="1:3" x14ac:dyDescent="0.25">
      <c r="A131" s="11">
        <v>42865</v>
      </c>
      <c r="B131" s="1">
        <f t="shared" si="1"/>
        <v>3</v>
      </c>
      <c r="C131" s="2"/>
    </row>
    <row r="132" spans="1:3" x14ac:dyDescent="0.25">
      <c r="A132" s="11">
        <v>42866</v>
      </c>
      <c r="B132" s="1">
        <f t="shared" ref="B132:B195" si="2">WEEKDAY(A132,2)</f>
        <v>4</v>
      </c>
      <c r="C132" s="2"/>
    </row>
    <row r="133" spans="1:3" x14ac:dyDescent="0.25">
      <c r="A133" s="11">
        <v>42867</v>
      </c>
      <c r="B133" s="1">
        <f t="shared" si="2"/>
        <v>5</v>
      </c>
      <c r="C133" s="2"/>
    </row>
    <row r="134" spans="1:3" x14ac:dyDescent="0.25">
      <c r="A134" s="11">
        <v>42868</v>
      </c>
      <c r="B134" s="1">
        <f t="shared" si="2"/>
        <v>6</v>
      </c>
      <c r="C134" s="2"/>
    </row>
    <row r="135" spans="1:3" x14ac:dyDescent="0.25">
      <c r="A135" s="11">
        <v>42869</v>
      </c>
      <c r="B135" s="1">
        <f t="shared" si="2"/>
        <v>7</v>
      </c>
      <c r="C135" s="2"/>
    </row>
    <row r="136" spans="1:3" x14ac:dyDescent="0.25">
      <c r="A136" s="11">
        <v>42870</v>
      </c>
      <c r="B136" s="1">
        <f t="shared" si="2"/>
        <v>1</v>
      </c>
      <c r="C136" s="2"/>
    </row>
    <row r="137" spans="1:3" x14ac:dyDescent="0.25">
      <c r="A137" s="11">
        <v>42871</v>
      </c>
      <c r="B137" s="1">
        <f t="shared" si="2"/>
        <v>2</v>
      </c>
      <c r="C137" s="2"/>
    </row>
    <row r="138" spans="1:3" x14ac:dyDescent="0.25">
      <c r="A138" s="11">
        <v>42872</v>
      </c>
      <c r="B138" s="1">
        <f t="shared" si="2"/>
        <v>3</v>
      </c>
      <c r="C138" s="2"/>
    </row>
    <row r="139" spans="1:3" x14ac:dyDescent="0.25">
      <c r="A139" s="11">
        <v>42873</v>
      </c>
      <c r="B139" s="1">
        <f t="shared" si="2"/>
        <v>4</v>
      </c>
      <c r="C139" s="2"/>
    </row>
    <row r="140" spans="1:3" x14ac:dyDescent="0.25">
      <c r="A140" s="11">
        <v>42874</v>
      </c>
      <c r="B140" s="1">
        <f t="shared" si="2"/>
        <v>5</v>
      </c>
      <c r="C140" s="2"/>
    </row>
    <row r="141" spans="1:3" x14ac:dyDescent="0.25">
      <c r="A141" s="11">
        <v>42875</v>
      </c>
      <c r="B141" s="1">
        <f t="shared" si="2"/>
        <v>6</v>
      </c>
      <c r="C141" s="2"/>
    </row>
    <row r="142" spans="1:3" x14ac:dyDescent="0.25">
      <c r="A142" s="11">
        <v>42876</v>
      </c>
      <c r="B142" s="1">
        <f t="shared" si="2"/>
        <v>7</v>
      </c>
      <c r="C142" s="2"/>
    </row>
    <row r="143" spans="1:3" x14ac:dyDescent="0.25">
      <c r="A143" s="11">
        <v>42877</v>
      </c>
      <c r="B143" s="1">
        <f t="shared" si="2"/>
        <v>1</v>
      </c>
      <c r="C143" s="2"/>
    </row>
    <row r="144" spans="1:3" x14ac:dyDescent="0.25">
      <c r="A144" s="11">
        <v>42878</v>
      </c>
      <c r="B144" s="1">
        <f t="shared" si="2"/>
        <v>2</v>
      </c>
      <c r="C144" s="2"/>
    </row>
    <row r="145" spans="1:3" x14ac:dyDescent="0.25">
      <c r="A145" s="11">
        <v>42879</v>
      </c>
      <c r="B145" s="1">
        <f t="shared" si="2"/>
        <v>3</v>
      </c>
      <c r="C145" s="2"/>
    </row>
    <row r="146" spans="1:3" x14ac:dyDescent="0.25">
      <c r="A146" s="11">
        <v>42880</v>
      </c>
      <c r="B146" s="1">
        <f t="shared" si="2"/>
        <v>4</v>
      </c>
      <c r="C146" s="2"/>
    </row>
    <row r="147" spans="1:3" x14ac:dyDescent="0.25">
      <c r="A147" s="11">
        <v>42881</v>
      </c>
      <c r="B147" s="1">
        <f t="shared" si="2"/>
        <v>5</v>
      </c>
      <c r="C147" s="2"/>
    </row>
    <row r="148" spans="1:3" x14ac:dyDescent="0.25">
      <c r="A148" s="11">
        <v>42882</v>
      </c>
      <c r="B148" s="1">
        <f t="shared" si="2"/>
        <v>6</v>
      </c>
      <c r="C148" s="2"/>
    </row>
    <row r="149" spans="1:3" x14ac:dyDescent="0.25">
      <c r="A149" s="11">
        <v>42883</v>
      </c>
      <c r="B149" s="1">
        <f t="shared" si="2"/>
        <v>7</v>
      </c>
      <c r="C149" s="2"/>
    </row>
    <row r="150" spans="1:3" x14ac:dyDescent="0.25">
      <c r="A150" s="11">
        <v>42884</v>
      </c>
      <c r="B150" s="1">
        <f t="shared" si="2"/>
        <v>1</v>
      </c>
      <c r="C150" s="2"/>
    </row>
    <row r="151" spans="1:3" x14ac:dyDescent="0.25">
      <c r="A151" s="11">
        <v>42885</v>
      </c>
      <c r="B151" s="1">
        <f t="shared" si="2"/>
        <v>2</v>
      </c>
      <c r="C151" s="2"/>
    </row>
    <row r="152" spans="1:3" x14ac:dyDescent="0.25">
      <c r="A152" s="11">
        <v>42886</v>
      </c>
      <c r="B152" s="1">
        <f t="shared" si="2"/>
        <v>3</v>
      </c>
      <c r="C152" s="2"/>
    </row>
    <row r="153" spans="1:3" x14ac:dyDescent="0.25">
      <c r="A153" s="11">
        <v>42887</v>
      </c>
      <c r="B153" s="1">
        <f t="shared" si="2"/>
        <v>4</v>
      </c>
      <c r="C153" s="2"/>
    </row>
    <row r="154" spans="1:3" x14ac:dyDescent="0.25">
      <c r="A154" s="11">
        <v>42888</v>
      </c>
      <c r="B154" s="1">
        <f t="shared" si="2"/>
        <v>5</v>
      </c>
      <c r="C154" s="2"/>
    </row>
    <row r="155" spans="1:3" x14ac:dyDescent="0.25">
      <c r="A155" s="11">
        <v>42889</v>
      </c>
      <c r="B155" s="1">
        <f t="shared" si="2"/>
        <v>6</v>
      </c>
      <c r="C155" s="2"/>
    </row>
    <row r="156" spans="1:3" x14ac:dyDescent="0.25">
      <c r="A156" s="11">
        <v>42890</v>
      </c>
      <c r="B156" s="1">
        <f t="shared" si="2"/>
        <v>7</v>
      </c>
      <c r="C156" s="2"/>
    </row>
    <row r="157" spans="1:3" x14ac:dyDescent="0.25">
      <c r="A157" s="11">
        <v>42891</v>
      </c>
      <c r="B157" s="1">
        <f t="shared" si="2"/>
        <v>1</v>
      </c>
      <c r="C157" s="2"/>
    </row>
    <row r="158" spans="1:3" x14ac:dyDescent="0.25">
      <c r="A158" s="11">
        <v>42892</v>
      </c>
      <c r="B158" s="1">
        <f t="shared" si="2"/>
        <v>2</v>
      </c>
      <c r="C158" s="2"/>
    </row>
    <row r="159" spans="1:3" x14ac:dyDescent="0.25">
      <c r="A159" s="11">
        <v>42893</v>
      </c>
      <c r="B159" s="1">
        <f t="shared" si="2"/>
        <v>3</v>
      </c>
      <c r="C159" s="2"/>
    </row>
    <row r="160" spans="1:3" x14ac:dyDescent="0.25">
      <c r="A160" s="11">
        <v>42894</v>
      </c>
      <c r="B160" s="1">
        <f t="shared" si="2"/>
        <v>4</v>
      </c>
      <c r="C160" s="2"/>
    </row>
    <row r="161" spans="1:3" x14ac:dyDescent="0.25">
      <c r="A161" s="11">
        <v>42895</v>
      </c>
      <c r="B161" s="1">
        <f t="shared" si="2"/>
        <v>5</v>
      </c>
      <c r="C161" s="2"/>
    </row>
    <row r="162" spans="1:3" x14ac:dyDescent="0.25">
      <c r="A162" s="11">
        <v>42896</v>
      </c>
      <c r="B162" s="1">
        <f t="shared" si="2"/>
        <v>6</v>
      </c>
      <c r="C162" s="2"/>
    </row>
    <row r="163" spans="1:3" x14ac:dyDescent="0.25">
      <c r="A163" s="11">
        <v>42897</v>
      </c>
      <c r="B163" s="1">
        <f t="shared" si="2"/>
        <v>7</v>
      </c>
      <c r="C163" s="2"/>
    </row>
    <row r="164" spans="1:3" x14ac:dyDescent="0.25">
      <c r="A164" s="11">
        <v>42898</v>
      </c>
      <c r="B164" s="1">
        <f t="shared" si="2"/>
        <v>1</v>
      </c>
      <c r="C164" s="2"/>
    </row>
    <row r="165" spans="1:3" x14ac:dyDescent="0.25">
      <c r="A165" s="11">
        <v>42899</v>
      </c>
      <c r="B165" s="1">
        <f t="shared" si="2"/>
        <v>2</v>
      </c>
      <c r="C165" s="2"/>
    </row>
    <row r="166" spans="1:3" x14ac:dyDescent="0.25">
      <c r="A166" s="11">
        <v>42900</v>
      </c>
      <c r="B166" s="1">
        <f t="shared" si="2"/>
        <v>3</v>
      </c>
      <c r="C166" s="2"/>
    </row>
    <row r="167" spans="1:3" x14ac:dyDescent="0.25">
      <c r="A167" s="11">
        <v>42901</v>
      </c>
      <c r="B167" s="1">
        <f t="shared" si="2"/>
        <v>4</v>
      </c>
      <c r="C167" s="2"/>
    </row>
    <row r="168" spans="1:3" x14ac:dyDescent="0.25">
      <c r="A168" s="11">
        <v>42902</v>
      </c>
      <c r="B168" s="1">
        <f t="shared" si="2"/>
        <v>5</v>
      </c>
      <c r="C168" s="2"/>
    </row>
    <row r="169" spans="1:3" x14ac:dyDescent="0.25">
      <c r="A169" s="11">
        <v>42903</v>
      </c>
      <c r="B169" s="1">
        <f t="shared" si="2"/>
        <v>6</v>
      </c>
      <c r="C169" s="2"/>
    </row>
    <row r="170" spans="1:3" x14ac:dyDescent="0.25">
      <c r="A170" s="11">
        <v>42904</v>
      </c>
      <c r="B170" s="1">
        <f t="shared" si="2"/>
        <v>7</v>
      </c>
      <c r="C170" s="2"/>
    </row>
    <row r="171" spans="1:3" x14ac:dyDescent="0.25">
      <c r="A171" s="11">
        <v>42905</v>
      </c>
      <c r="B171" s="1">
        <f t="shared" si="2"/>
        <v>1</v>
      </c>
      <c r="C171" s="2"/>
    </row>
    <row r="172" spans="1:3" x14ac:dyDescent="0.25">
      <c r="A172" s="11">
        <v>42906</v>
      </c>
      <c r="B172" s="1">
        <f t="shared" si="2"/>
        <v>2</v>
      </c>
      <c r="C172" s="2"/>
    </row>
    <row r="173" spans="1:3" x14ac:dyDescent="0.25">
      <c r="A173" s="11">
        <v>42907</v>
      </c>
      <c r="B173" s="1">
        <f t="shared" si="2"/>
        <v>3</v>
      </c>
      <c r="C173" s="2"/>
    </row>
    <row r="174" spans="1:3" x14ac:dyDescent="0.25">
      <c r="A174" s="11">
        <v>42908</v>
      </c>
      <c r="B174" s="1">
        <f t="shared" si="2"/>
        <v>4</v>
      </c>
      <c r="C174" s="2"/>
    </row>
    <row r="175" spans="1:3" x14ac:dyDescent="0.25">
      <c r="A175" s="11">
        <v>42909</v>
      </c>
      <c r="B175" s="1">
        <f t="shared" si="2"/>
        <v>5</v>
      </c>
      <c r="C175" s="2"/>
    </row>
    <row r="176" spans="1:3" x14ac:dyDescent="0.25">
      <c r="A176" s="11">
        <v>42910</v>
      </c>
      <c r="B176" s="1">
        <f t="shared" si="2"/>
        <v>6</v>
      </c>
      <c r="C176" s="2"/>
    </row>
    <row r="177" spans="1:7" x14ac:dyDescent="0.25">
      <c r="A177" s="11">
        <v>42911</v>
      </c>
      <c r="B177" s="1">
        <f t="shared" si="2"/>
        <v>7</v>
      </c>
      <c r="C177" s="2"/>
    </row>
    <row r="178" spans="1:7" x14ac:dyDescent="0.25">
      <c r="A178" s="11">
        <v>42912</v>
      </c>
      <c r="B178" s="1">
        <f t="shared" si="2"/>
        <v>1</v>
      </c>
      <c r="C178" s="2"/>
    </row>
    <row r="179" spans="1:7" x14ac:dyDescent="0.25">
      <c r="A179" s="11">
        <v>42913</v>
      </c>
      <c r="B179" s="1">
        <f t="shared" si="2"/>
        <v>2</v>
      </c>
      <c r="C179" s="2"/>
    </row>
    <row r="180" spans="1:7" x14ac:dyDescent="0.25">
      <c r="A180" s="11">
        <v>42914</v>
      </c>
      <c r="B180" s="1">
        <f t="shared" si="2"/>
        <v>3</v>
      </c>
      <c r="C180" s="2"/>
    </row>
    <row r="181" spans="1:7" x14ac:dyDescent="0.25">
      <c r="A181" s="11">
        <v>42915</v>
      </c>
      <c r="B181" s="1">
        <f t="shared" si="2"/>
        <v>4</v>
      </c>
      <c r="C181" s="2"/>
    </row>
    <row r="182" spans="1:7" ht="28" x14ac:dyDescent="0.25">
      <c r="A182" s="11">
        <v>42916</v>
      </c>
      <c r="B182" s="1">
        <f t="shared" si="2"/>
        <v>5</v>
      </c>
      <c r="C182" s="2" t="s">
        <v>392</v>
      </c>
      <c r="F182" t="s">
        <v>391</v>
      </c>
      <c r="G182" t="s">
        <v>393</v>
      </c>
    </row>
    <row r="183" spans="1:7" x14ac:dyDescent="0.25">
      <c r="A183" s="11">
        <v>42917</v>
      </c>
      <c r="B183" s="1">
        <f t="shared" si="2"/>
        <v>6</v>
      </c>
      <c r="C183" s="2"/>
    </row>
    <row r="184" spans="1:7" x14ac:dyDescent="0.25">
      <c r="A184" s="11">
        <v>42918</v>
      </c>
      <c r="B184" s="1">
        <f t="shared" si="2"/>
        <v>7</v>
      </c>
      <c r="C184" s="2"/>
    </row>
    <row r="185" spans="1:7" x14ac:dyDescent="0.25">
      <c r="A185" s="11">
        <v>42919</v>
      </c>
      <c r="B185" s="1">
        <f t="shared" si="2"/>
        <v>1</v>
      </c>
      <c r="C185" s="2"/>
    </row>
    <row r="186" spans="1:7" x14ac:dyDescent="0.25">
      <c r="A186" s="11">
        <v>42920</v>
      </c>
      <c r="B186" s="1">
        <f t="shared" si="2"/>
        <v>2</v>
      </c>
      <c r="C186" s="2"/>
    </row>
    <row r="187" spans="1:7" x14ac:dyDescent="0.25">
      <c r="A187" s="11">
        <v>42921</v>
      </c>
      <c r="B187" s="1">
        <f t="shared" si="2"/>
        <v>3</v>
      </c>
      <c r="C187" s="2"/>
    </row>
    <row r="188" spans="1:7" x14ac:dyDescent="0.25">
      <c r="A188" s="11">
        <v>42922</v>
      </c>
      <c r="B188" s="1">
        <f t="shared" si="2"/>
        <v>4</v>
      </c>
      <c r="C188" s="2"/>
    </row>
    <row r="189" spans="1:7" x14ac:dyDescent="0.25">
      <c r="A189" s="11">
        <v>42923</v>
      </c>
      <c r="B189" s="1">
        <f t="shared" si="2"/>
        <v>5</v>
      </c>
      <c r="C189" s="2"/>
    </row>
    <row r="190" spans="1:7" x14ac:dyDescent="0.25">
      <c r="A190" s="11">
        <v>42924</v>
      </c>
      <c r="B190" s="1">
        <f t="shared" si="2"/>
        <v>6</v>
      </c>
      <c r="C190" s="2"/>
    </row>
    <row r="191" spans="1:7" x14ac:dyDescent="0.25">
      <c r="A191" s="11">
        <v>42925</v>
      </c>
      <c r="B191" s="1">
        <f t="shared" si="2"/>
        <v>7</v>
      </c>
      <c r="C191" s="2"/>
    </row>
    <row r="192" spans="1:7" x14ac:dyDescent="0.25">
      <c r="A192" s="11">
        <v>42926</v>
      </c>
      <c r="B192" s="1">
        <f t="shared" si="2"/>
        <v>1</v>
      </c>
      <c r="C192" s="2"/>
    </row>
    <row r="193" spans="1:3" x14ac:dyDescent="0.25">
      <c r="A193" s="11">
        <v>42927</v>
      </c>
      <c r="B193" s="1">
        <f t="shared" si="2"/>
        <v>2</v>
      </c>
      <c r="C193" s="2"/>
    </row>
    <row r="194" spans="1:3" x14ac:dyDescent="0.25">
      <c r="A194" s="11">
        <v>42928</v>
      </c>
      <c r="B194" s="1">
        <f t="shared" si="2"/>
        <v>3</v>
      </c>
      <c r="C194" s="2"/>
    </row>
    <row r="195" spans="1:3" x14ac:dyDescent="0.25">
      <c r="A195" s="11">
        <v>42929</v>
      </c>
      <c r="B195" s="1">
        <f t="shared" si="2"/>
        <v>4</v>
      </c>
      <c r="C195" s="2"/>
    </row>
    <row r="196" spans="1:3" x14ac:dyDescent="0.25">
      <c r="A196" s="11">
        <v>42930</v>
      </c>
      <c r="B196" s="1">
        <f t="shared" ref="B196:B216" si="3">WEEKDAY(A196,2)</f>
        <v>5</v>
      </c>
      <c r="C196" s="2"/>
    </row>
    <row r="197" spans="1:3" x14ac:dyDescent="0.25">
      <c r="A197" s="11">
        <v>42931</v>
      </c>
      <c r="B197" s="1">
        <f t="shared" si="3"/>
        <v>6</v>
      </c>
      <c r="C197" s="2"/>
    </row>
    <row r="198" spans="1:3" x14ac:dyDescent="0.25">
      <c r="A198" s="11">
        <v>42932</v>
      </c>
      <c r="B198" s="1">
        <f t="shared" si="3"/>
        <v>7</v>
      </c>
      <c r="C198" s="2"/>
    </row>
    <row r="199" spans="1:3" x14ac:dyDescent="0.25">
      <c r="A199" s="11">
        <v>42933</v>
      </c>
      <c r="B199" s="1">
        <f t="shared" si="3"/>
        <v>1</v>
      </c>
      <c r="C199" s="2"/>
    </row>
    <row r="200" spans="1:3" x14ac:dyDescent="0.25">
      <c r="A200" s="11">
        <v>42934</v>
      </c>
      <c r="B200" s="1">
        <f t="shared" si="3"/>
        <v>2</v>
      </c>
      <c r="C200" s="2"/>
    </row>
    <row r="201" spans="1:3" x14ac:dyDescent="0.25">
      <c r="A201" s="11">
        <v>42935</v>
      </c>
      <c r="B201" s="1">
        <f t="shared" si="3"/>
        <v>3</v>
      </c>
      <c r="C201" s="2"/>
    </row>
    <row r="202" spans="1:3" x14ac:dyDescent="0.25">
      <c r="A202" s="11">
        <v>42936</v>
      </c>
      <c r="B202" s="1">
        <f t="shared" si="3"/>
        <v>4</v>
      </c>
      <c r="C202" s="2"/>
    </row>
    <row r="203" spans="1:3" x14ac:dyDescent="0.25">
      <c r="A203" s="11">
        <v>42937</v>
      </c>
      <c r="B203" s="1">
        <f t="shared" si="3"/>
        <v>5</v>
      </c>
      <c r="C203" s="2"/>
    </row>
    <row r="204" spans="1:3" x14ac:dyDescent="0.25">
      <c r="A204" s="11">
        <v>42938</v>
      </c>
      <c r="B204" s="1">
        <f t="shared" si="3"/>
        <v>6</v>
      </c>
      <c r="C204" s="2"/>
    </row>
    <row r="205" spans="1:3" x14ac:dyDescent="0.25">
      <c r="A205" s="11">
        <v>42939</v>
      </c>
      <c r="B205" s="1">
        <f t="shared" si="3"/>
        <v>7</v>
      </c>
      <c r="C205" s="2"/>
    </row>
    <row r="206" spans="1:3" x14ac:dyDescent="0.25">
      <c r="A206" s="11">
        <v>42940</v>
      </c>
      <c r="B206" s="1">
        <f t="shared" si="3"/>
        <v>1</v>
      </c>
      <c r="C206" s="2"/>
    </row>
    <row r="207" spans="1:3" x14ac:dyDescent="0.25">
      <c r="A207" s="11">
        <v>42941</v>
      </c>
      <c r="B207" s="1">
        <f t="shared" si="3"/>
        <v>2</v>
      </c>
      <c r="C207" s="2"/>
    </row>
    <row r="208" spans="1:3" x14ac:dyDescent="0.25">
      <c r="A208" s="11">
        <v>42942</v>
      </c>
      <c r="B208" s="1">
        <f t="shared" si="3"/>
        <v>3</v>
      </c>
      <c r="C208" s="2"/>
    </row>
    <row r="209" spans="1:3" x14ac:dyDescent="0.25">
      <c r="A209" s="11">
        <v>42943</v>
      </c>
      <c r="B209" s="1">
        <f t="shared" si="3"/>
        <v>4</v>
      </c>
      <c r="C209" s="2"/>
    </row>
    <row r="210" spans="1:3" x14ac:dyDescent="0.25">
      <c r="A210" s="11">
        <v>42944</v>
      </c>
      <c r="B210" s="1">
        <f t="shared" si="3"/>
        <v>5</v>
      </c>
      <c r="C210" s="2"/>
    </row>
    <row r="211" spans="1:3" x14ac:dyDescent="0.25">
      <c r="A211" s="11">
        <v>42945</v>
      </c>
      <c r="B211" s="1">
        <f t="shared" si="3"/>
        <v>6</v>
      </c>
      <c r="C211" s="2"/>
    </row>
    <row r="212" spans="1:3" x14ac:dyDescent="0.25">
      <c r="A212" s="11">
        <v>42946</v>
      </c>
      <c r="B212" s="1">
        <f t="shared" si="3"/>
        <v>7</v>
      </c>
      <c r="C212" s="2"/>
    </row>
    <row r="213" spans="1:3" x14ac:dyDescent="0.25">
      <c r="A213" s="11">
        <v>42947</v>
      </c>
      <c r="B213" s="1">
        <f t="shared" si="3"/>
        <v>1</v>
      </c>
      <c r="C213" s="2"/>
    </row>
    <row r="214" spans="1:3" x14ac:dyDescent="0.25">
      <c r="A214" s="11">
        <v>42948</v>
      </c>
      <c r="B214" s="1">
        <f t="shared" si="3"/>
        <v>2</v>
      </c>
      <c r="C214" s="2"/>
    </row>
    <row r="215" spans="1:3" x14ac:dyDescent="0.25">
      <c r="A215" s="11">
        <v>42949</v>
      </c>
      <c r="B215" s="1">
        <f t="shared" si="3"/>
        <v>3</v>
      </c>
      <c r="C215" s="2"/>
    </row>
    <row r="216" spans="1:3" x14ac:dyDescent="0.25">
      <c r="A216" s="11">
        <v>42950</v>
      </c>
      <c r="B216" s="1">
        <f t="shared" si="3"/>
        <v>4</v>
      </c>
      <c r="C216" s="2"/>
    </row>
    <row r="217" spans="1:3" x14ac:dyDescent="0.25">
      <c r="A217" s="11">
        <v>42951</v>
      </c>
      <c r="B217" s="1">
        <f>WEEKDAY(A217,2)</f>
        <v>5</v>
      </c>
      <c r="C217" s="2"/>
    </row>
    <row r="218" spans="1:3" x14ac:dyDescent="0.25">
      <c r="A218" s="11">
        <v>42952</v>
      </c>
      <c r="B218" s="1">
        <f>WEEKDAY(A218,2)</f>
        <v>6</v>
      </c>
      <c r="C218" s="2"/>
    </row>
    <row r="219" spans="1:3" x14ac:dyDescent="0.25">
      <c r="A219" s="11">
        <v>42953</v>
      </c>
      <c r="B219" s="1">
        <f>WEEKDAY(A219,2)</f>
        <v>7</v>
      </c>
      <c r="C219" s="2"/>
    </row>
    <row r="220" spans="1:3" x14ac:dyDescent="0.25">
      <c r="A220" s="11">
        <v>42954</v>
      </c>
      <c r="B220" s="1">
        <f t="shared" ref="B220:B283" si="4">WEEKDAY(A220,2)</f>
        <v>1</v>
      </c>
      <c r="C220" s="2"/>
    </row>
    <row r="221" spans="1:3" x14ac:dyDescent="0.25">
      <c r="A221" s="11">
        <v>42955</v>
      </c>
      <c r="B221" s="1">
        <f t="shared" si="4"/>
        <v>2</v>
      </c>
      <c r="C221" s="2"/>
    </row>
    <row r="222" spans="1:3" x14ac:dyDescent="0.25">
      <c r="A222" s="11">
        <v>42956</v>
      </c>
      <c r="B222" s="1">
        <f t="shared" si="4"/>
        <v>3</v>
      </c>
      <c r="C222" s="2"/>
    </row>
    <row r="223" spans="1:3" x14ac:dyDescent="0.25">
      <c r="A223" s="11">
        <v>42957</v>
      </c>
      <c r="B223" s="1">
        <f t="shared" si="4"/>
        <v>4</v>
      </c>
      <c r="C223" s="2"/>
    </row>
    <row r="224" spans="1:3" x14ac:dyDescent="0.25">
      <c r="A224" s="11">
        <v>42958</v>
      </c>
      <c r="B224" s="1">
        <f t="shared" si="4"/>
        <v>5</v>
      </c>
      <c r="C224" s="2"/>
    </row>
    <row r="225" spans="1:7" x14ac:dyDescent="0.25">
      <c r="A225" s="11">
        <v>42959</v>
      </c>
      <c r="B225" s="1">
        <f t="shared" si="4"/>
        <v>6</v>
      </c>
      <c r="C225" s="2"/>
    </row>
    <row r="226" spans="1:7" x14ac:dyDescent="0.25">
      <c r="A226" s="11">
        <v>42960</v>
      </c>
      <c r="B226" s="1">
        <f t="shared" si="4"/>
        <v>7</v>
      </c>
      <c r="C226" s="2"/>
    </row>
    <row r="227" spans="1:7" x14ac:dyDescent="0.25">
      <c r="A227" s="11">
        <v>42961</v>
      </c>
      <c r="B227" s="1">
        <f t="shared" si="4"/>
        <v>1</v>
      </c>
      <c r="C227" s="2"/>
    </row>
    <row r="228" spans="1:7" x14ac:dyDescent="0.25">
      <c r="A228" s="11">
        <v>42962</v>
      </c>
      <c r="B228" s="1">
        <f t="shared" si="4"/>
        <v>2</v>
      </c>
      <c r="C228" s="2"/>
    </row>
    <row r="229" spans="1:7" x14ac:dyDescent="0.25">
      <c r="A229" s="11">
        <v>42963</v>
      </c>
      <c r="B229" s="1">
        <f t="shared" si="4"/>
        <v>3</v>
      </c>
      <c r="C229" s="2"/>
    </row>
    <row r="230" spans="1:7" x14ac:dyDescent="0.25">
      <c r="A230" s="11">
        <v>42964</v>
      </c>
      <c r="B230" s="1">
        <f t="shared" si="4"/>
        <v>4</v>
      </c>
      <c r="C230" s="2"/>
    </row>
    <row r="231" spans="1:7" x14ac:dyDescent="0.25">
      <c r="A231" s="11">
        <v>42965</v>
      </c>
      <c r="B231" s="1">
        <f t="shared" si="4"/>
        <v>5</v>
      </c>
      <c r="C231" s="2" t="s">
        <v>398</v>
      </c>
      <c r="D231">
        <v>35</v>
      </c>
      <c r="G231" t="s">
        <v>397</v>
      </c>
    </row>
    <row r="232" spans="1:7" x14ac:dyDescent="0.25">
      <c r="A232" s="11">
        <v>42966</v>
      </c>
      <c r="B232" s="1">
        <f t="shared" si="4"/>
        <v>6</v>
      </c>
      <c r="C232" s="2"/>
      <c r="G232" t="s">
        <v>397</v>
      </c>
    </row>
    <row r="233" spans="1:7" x14ac:dyDescent="0.25">
      <c r="A233" s="11">
        <v>42967</v>
      </c>
      <c r="B233" s="1">
        <f t="shared" si="4"/>
        <v>7</v>
      </c>
      <c r="C233" s="2" t="s">
        <v>464</v>
      </c>
      <c r="G233" t="s">
        <v>397</v>
      </c>
    </row>
    <row r="234" spans="1:7" x14ac:dyDescent="0.25">
      <c r="A234" s="11">
        <v>42968</v>
      </c>
      <c r="B234" s="1">
        <f t="shared" si="4"/>
        <v>1</v>
      </c>
      <c r="C234" s="2"/>
      <c r="G234" t="s">
        <v>397</v>
      </c>
    </row>
    <row r="235" spans="1:7" x14ac:dyDescent="0.25">
      <c r="A235" s="11">
        <v>42969</v>
      </c>
      <c r="B235" s="1">
        <f t="shared" si="4"/>
        <v>2</v>
      </c>
      <c r="C235" s="2" t="s">
        <v>396</v>
      </c>
      <c r="D235">
        <v>130</v>
      </c>
      <c r="G235" t="s">
        <v>397</v>
      </c>
    </row>
    <row r="236" spans="1:7" ht="47.5" customHeight="1" x14ac:dyDescent="0.25">
      <c r="A236" s="11">
        <v>42970</v>
      </c>
      <c r="B236" s="1">
        <f t="shared" si="4"/>
        <v>3</v>
      </c>
      <c r="C236" s="2" t="s">
        <v>467</v>
      </c>
      <c r="D236">
        <v>500</v>
      </c>
      <c r="G236" t="s">
        <v>397</v>
      </c>
    </row>
    <row r="237" spans="1:7" x14ac:dyDescent="0.25">
      <c r="A237" s="11">
        <v>42971</v>
      </c>
      <c r="B237" s="1">
        <f t="shared" si="4"/>
        <v>4</v>
      </c>
      <c r="C237" s="2" t="s">
        <v>465</v>
      </c>
      <c r="D237">
        <v>35</v>
      </c>
    </row>
    <row r="238" spans="1:7" x14ac:dyDescent="0.25">
      <c r="A238" s="11">
        <v>42972</v>
      </c>
      <c r="B238" s="1">
        <f t="shared" si="4"/>
        <v>5</v>
      </c>
      <c r="C238" s="2"/>
    </row>
    <row r="239" spans="1:7" x14ac:dyDescent="0.25">
      <c r="A239" s="11">
        <v>42973</v>
      </c>
      <c r="B239" s="1">
        <f t="shared" si="4"/>
        <v>6</v>
      </c>
      <c r="C239" s="2"/>
    </row>
    <row r="240" spans="1:7" x14ac:dyDescent="0.25">
      <c r="A240" s="11">
        <v>42974</v>
      </c>
      <c r="B240" s="1">
        <f t="shared" si="4"/>
        <v>7</v>
      </c>
      <c r="C240" s="2"/>
    </row>
    <row r="241" spans="1:7" x14ac:dyDescent="0.25">
      <c r="A241" s="11">
        <v>42975</v>
      </c>
      <c r="B241" s="1">
        <f t="shared" si="4"/>
        <v>1</v>
      </c>
      <c r="C241" s="2"/>
    </row>
    <row r="242" spans="1:7" x14ac:dyDescent="0.25">
      <c r="A242" s="11">
        <v>42976</v>
      </c>
      <c r="B242" s="1">
        <f t="shared" si="4"/>
        <v>2</v>
      </c>
      <c r="C242" s="2"/>
    </row>
    <row r="243" spans="1:7" x14ac:dyDescent="0.25">
      <c r="A243" s="11">
        <v>42977</v>
      </c>
      <c r="B243" s="1">
        <f t="shared" si="4"/>
        <v>3</v>
      </c>
      <c r="C243" s="2"/>
    </row>
    <row r="244" spans="1:7" x14ac:dyDescent="0.25">
      <c r="A244" s="11">
        <v>42978</v>
      </c>
      <c r="B244" s="1">
        <f t="shared" si="4"/>
        <v>4</v>
      </c>
      <c r="C244" s="2"/>
    </row>
    <row r="245" spans="1:7" x14ac:dyDescent="0.25">
      <c r="A245" s="11">
        <v>42979</v>
      </c>
      <c r="B245" s="1">
        <f t="shared" si="4"/>
        <v>5</v>
      </c>
      <c r="C245" s="2"/>
    </row>
    <row r="246" spans="1:7" x14ac:dyDescent="0.25">
      <c r="A246" s="11">
        <v>42980</v>
      </c>
      <c r="B246" s="1">
        <f t="shared" si="4"/>
        <v>6</v>
      </c>
      <c r="C246" s="2"/>
    </row>
    <row r="247" spans="1:7" x14ac:dyDescent="0.25">
      <c r="A247" s="11">
        <v>42981</v>
      </c>
      <c r="B247" s="1">
        <f t="shared" si="4"/>
        <v>7</v>
      </c>
      <c r="C247" s="2"/>
    </row>
    <row r="248" spans="1:7" x14ac:dyDescent="0.25">
      <c r="A248" s="11">
        <v>42982</v>
      </c>
      <c r="B248" s="1">
        <f t="shared" si="4"/>
        <v>1</v>
      </c>
      <c r="C248" s="2"/>
    </row>
    <row r="249" spans="1:7" x14ac:dyDescent="0.25">
      <c r="A249" s="11">
        <v>42983</v>
      </c>
      <c r="B249" s="1">
        <f t="shared" si="4"/>
        <v>2</v>
      </c>
      <c r="C249" s="2"/>
    </row>
    <row r="250" spans="1:7" x14ac:dyDescent="0.25">
      <c r="A250" s="11">
        <v>42984</v>
      </c>
      <c r="B250" s="1">
        <f t="shared" si="4"/>
        <v>3</v>
      </c>
      <c r="C250" s="2"/>
    </row>
    <row r="251" spans="1:7" x14ac:dyDescent="0.25">
      <c r="A251" s="11">
        <v>42985</v>
      </c>
      <c r="B251" s="1">
        <f t="shared" si="4"/>
        <v>4</v>
      </c>
      <c r="C251" s="2"/>
      <c r="G251" t="s">
        <v>394</v>
      </c>
    </row>
    <row r="252" spans="1:7" x14ac:dyDescent="0.25">
      <c r="A252" s="11">
        <v>42986</v>
      </c>
      <c r="B252" s="1">
        <f t="shared" si="4"/>
        <v>5</v>
      </c>
      <c r="C252" s="2" t="s">
        <v>395</v>
      </c>
      <c r="G252" t="s">
        <v>394</v>
      </c>
    </row>
    <row r="253" spans="1:7" x14ac:dyDescent="0.25">
      <c r="A253" s="11">
        <v>42987</v>
      </c>
      <c r="B253" s="1">
        <f t="shared" si="4"/>
        <v>6</v>
      </c>
      <c r="C253" s="2"/>
    </row>
    <row r="254" spans="1:7" x14ac:dyDescent="0.25">
      <c r="A254" s="11">
        <v>42988</v>
      </c>
      <c r="B254" s="1">
        <f t="shared" si="4"/>
        <v>7</v>
      </c>
      <c r="C254" s="2"/>
    </row>
    <row r="255" spans="1:7" x14ac:dyDescent="0.25">
      <c r="A255" s="11">
        <v>42989</v>
      </c>
      <c r="B255" s="1">
        <f t="shared" si="4"/>
        <v>1</v>
      </c>
      <c r="C255" s="2"/>
    </row>
    <row r="256" spans="1:7" x14ac:dyDescent="0.25">
      <c r="A256" s="11">
        <v>42990</v>
      </c>
      <c r="B256" s="1">
        <f t="shared" si="4"/>
        <v>2</v>
      </c>
      <c r="C256" s="2"/>
    </row>
    <row r="257" spans="1:7" x14ac:dyDescent="0.25">
      <c r="A257" s="11">
        <v>42991</v>
      </c>
      <c r="B257" s="1">
        <f t="shared" si="4"/>
        <v>3</v>
      </c>
      <c r="C257" s="2"/>
    </row>
    <row r="258" spans="1:7" x14ac:dyDescent="0.25">
      <c r="A258" s="11">
        <v>42992</v>
      </c>
      <c r="B258" s="1">
        <f t="shared" si="4"/>
        <v>4</v>
      </c>
      <c r="C258" s="2"/>
    </row>
    <row r="259" spans="1:7" x14ac:dyDescent="0.25">
      <c r="A259" s="11">
        <v>42993</v>
      </c>
      <c r="B259" s="1">
        <f t="shared" si="4"/>
        <v>5</v>
      </c>
      <c r="C259" s="2"/>
    </row>
    <row r="260" spans="1:7" x14ac:dyDescent="0.25">
      <c r="A260" s="11">
        <v>42994</v>
      </c>
      <c r="B260" s="1">
        <f t="shared" si="4"/>
        <v>6</v>
      </c>
      <c r="C260" s="2"/>
    </row>
    <row r="261" spans="1:7" x14ac:dyDescent="0.25">
      <c r="A261" s="11">
        <v>42995</v>
      </c>
      <c r="B261" s="1">
        <f t="shared" si="4"/>
        <v>7</v>
      </c>
      <c r="C261" s="2"/>
    </row>
    <row r="262" spans="1:7" x14ac:dyDescent="0.25">
      <c r="A262" s="11">
        <v>42996</v>
      </c>
      <c r="B262" s="1">
        <f t="shared" si="4"/>
        <v>1</v>
      </c>
      <c r="C262" s="2"/>
    </row>
    <row r="263" spans="1:7" x14ac:dyDescent="0.25">
      <c r="A263" s="11">
        <v>42997</v>
      </c>
      <c r="B263" s="1">
        <f t="shared" si="4"/>
        <v>2</v>
      </c>
      <c r="C263" s="2"/>
    </row>
    <row r="264" spans="1:7" x14ac:dyDescent="0.25">
      <c r="A264" s="11">
        <v>42998</v>
      </c>
      <c r="B264" s="1">
        <f t="shared" si="4"/>
        <v>3</v>
      </c>
      <c r="C264" s="2"/>
    </row>
    <row r="265" spans="1:7" x14ac:dyDescent="0.25">
      <c r="A265" s="11">
        <v>42999</v>
      </c>
      <c r="B265" s="1">
        <f t="shared" si="4"/>
        <v>4</v>
      </c>
      <c r="C265" s="2"/>
    </row>
    <row r="266" spans="1:7" x14ac:dyDescent="0.25">
      <c r="A266" s="11">
        <v>43000</v>
      </c>
      <c r="B266" s="1">
        <f t="shared" si="4"/>
        <v>5</v>
      </c>
      <c r="C266" s="2"/>
    </row>
    <row r="267" spans="1:7" x14ac:dyDescent="0.25">
      <c r="A267" s="11">
        <v>43001</v>
      </c>
      <c r="B267" s="1">
        <f t="shared" si="4"/>
        <v>6</v>
      </c>
      <c r="C267" s="2"/>
    </row>
    <row r="268" spans="1:7" x14ac:dyDescent="0.25">
      <c r="A268" s="11">
        <v>43002</v>
      </c>
      <c r="B268" s="1">
        <f t="shared" si="4"/>
        <v>7</v>
      </c>
      <c r="C268" s="2"/>
    </row>
    <row r="269" spans="1:7" x14ac:dyDescent="0.25">
      <c r="A269" s="11">
        <v>43003</v>
      </c>
      <c r="B269" s="1">
        <f t="shared" si="4"/>
        <v>1</v>
      </c>
      <c r="C269" s="2"/>
    </row>
    <row r="270" spans="1:7" x14ac:dyDescent="0.25">
      <c r="A270" s="11">
        <v>43004</v>
      </c>
      <c r="B270" s="1">
        <f t="shared" si="4"/>
        <v>2</v>
      </c>
      <c r="C270" s="2"/>
    </row>
    <row r="271" spans="1:7" x14ac:dyDescent="0.25">
      <c r="A271" s="11">
        <v>43005</v>
      </c>
      <c r="B271" s="1">
        <f t="shared" si="4"/>
        <v>3</v>
      </c>
      <c r="C271" s="2" t="s">
        <v>402</v>
      </c>
      <c r="D271">
        <v>79</v>
      </c>
      <c r="G271" t="s">
        <v>403</v>
      </c>
    </row>
    <row r="272" spans="1:7" x14ac:dyDescent="0.25">
      <c r="A272" s="11">
        <v>43006</v>
      </c>
      <c r="B272" s="1">
        <f t="shared" si="4"/>
        <v>4</v>
      </c>
      <c r="C272" s="2" t="s">
        <v>404</v>
      </c>
      <c r="D272">
        <v>32</v>
      </c>
      <c r="G272" t="s">
        <v>405</v>
      </c>
    </row>
    <row r="273" spans="1:7" x14ac:dyDescent="0.25">
      <c r="A273" s="11">
        <v>43007</v>
      </c>
      <c r="B273" s="1">
        <f t="shared" si="4"/>
        <v>5</v>
      </c>
      <c r="C273" s="2"/>
    </row>
    <row r="274" spans="1:7" x14ac:dyDescent="0.25">
      <c r="A274" s="11">
        <v>43008</v>
      </c>
      <c r="B274" s="1">
        <f t="shared" si="4"/>
        <v>6</v>
      </c>
      <c r="C274" s="2"/>
    </row>
    <row r="275" spans="1:7" x14ac:dyDescent="0.25">
      <c r="A275" s="11">
        <v>43009</v>
      </c>
      <c r="B275" s="1">
        <f t="shared" si="4"/>
        <v>7</v>
      </c>
      <c r="C275" s="2"/>
    </row>
    <row r="276" spans="1:7" x14ac:dyDescent="0.25">
      <c r="A276" s="11">
        <v>43010</v>
      </c>
      <c r="B276" s="1">
        <f t="shared" si="4"/>
        <v>1</v>
      </c>
      <c r="C276" s="2"/>
    </row>
    <row r="277" spans="1:7" x14ac:dyDescent="0.25">
      <c r="A277" s="11">
        <v>43011</v>
      </c>
      <c r="B277" s="1">
        <f t="shared" si="4"/>
        <v>2</v>
      </c>
      <c r="C277" s="2" t="s">
        <v>406</v>
      </c>
    </row>
    <row r="278" spans="1:7" x14ac:dyDescent="0.25">
      <c r="A278" s="11">
        <v>43012</v>
      </c>
      <c r="B278" s="1">
        <f t="shared" si="4"/>
        <v>3</v>
      </c>
      <c r="C278" s="2"/>
    </row>
    <row r="279" spans="1:7" x14ac:dyDescent="0.25">
      <c r="A279" s="11">
        <v>43013</v>
      </c>
      <c r="B279" s="1">
        <f t="shared" si="4"/>
        <v>4</v>
      </c>
      <c r="C279" s="2"/>
    </row>
    <row r="280" spans="1:7" x14ac:dyDescent="0.25">
      <c r="A280" s="11">
        <v>43014</v>
      </c>
      <c r="B280" s="1">
        <f t="shared" si="4"/>
        <v>5</v>
      </c>
      <c r="C280" s="2"/>
    </row>
    <row r="281" spans="1:7" x14ac:dyDescent="0.25">
      <c r="A281" s="11">
        <v>43015</v>
      </c>
      <c r="B281" s="1">
        <f t="shared" si="4"/>
        <v>6</v>
      </c>
      <c r="C281" s="2" t="s">
        <v>407</v>
      </c>
      <c r="D281">
        <v>300</v>
      </c>
      <c r="G281" t="s">
        <v>401</v>
      </c>
    </row>
    <row r="282" spans="1:7" x14ac:dyDescent="0.25">
      <c r="A282" s="11">
        <v>43016</v>
      </c>
      <c r="B282" s="1">
        <f t="shared" si="4"/>
        <v>7</v>
      </c>
      <c r="C282" s="2"/>
    </row>
    <row r="283" spans="1:7" x14ac:dyDescent="0.25">
      <c r="A283" s="11">
        <v>43017</v>
      </c>
      <c r="B283" s="1">
        <f t="shared" si="4"/>
        <v>1</v>
      </c>
      <c r="C283" s="2"/>
    </row>
    <row r="284" spans="1:7" x14ac:dyDescent="0.25">
      <c r="A284" s="11">
        <v>43018</v>
      </c>
      <c r="B284" s="1">
        <f t="shared" ref="B284:B347" si="5">WEEKDAY(A284,2)</f>
        <v>2</v>
      </c>
      <c r="C284" s="2" t="s">
        <v>400</v>
      </c>
      <c r="D284">
        <v>152</v>
      </c>
      <c r="G284" t="s">
        <v>399</v>
      </c>
    </row>
    <row r="285" spans="1:7" x14ac:dyDescent="0.25">
      <c r="A285" s="11">
        <v>43019</v>
      </c>
      <c r="B285" s="1">
        <f t="shared" si="5"/>
        <v>3</v>
      </c>
      <c r="C285" s="2"/>
    </row>
    <row r="286" spans="1:7" x14ac:dyDescent="0.25">
      <c r="A286" s="11">
        <v>43020</v>
      </c>
      <c r="B286" s="1">
        <f t="shared" si="5"/>
        <v>4</v>
      </c>
      <c r="C286" s="2"/>
    </row>
    <row r="287" spans="1:7" x14ac:dyDescent="0.25">
      <c r="A287" s="11">
        <v>43021</v>
      </c>
      <c r="B287" s="1">
        <f t="shared" si="5"/>
        <v>5</v>
      </c>
      <c r="C287" s="2"/>
    </row>
    <row r="288" spans="1:7" x14ac:dyDescent="0.25">
      <c r="A288" s="11">
        <v>43022</v>
      </c>
      <c r="B288" s="1">
        <f t="shared" si="5"/>
        <v>6</v>
      </c>
      <c r="C288" s="2"/>
    </row>
    <row r="289" spans="1:7" x14ac:dyDescent="0.25">
      <c r="A289" s="11">
        <v>43023</v>
      </c>
      <c r="B289" s="1">
        <f t="shared" si="5"/>
        <v>7</v>
      </c>
      <c r="C289" s="2"/>
    </row>
    <row r="290" spans="1:7" x14ac:dyDescent="0.25">
      <c r="A290" s="11">
        <v>43024</v>
      </c>
      <c r="B290" s="1">
        <f t="shared" si="5"/>
        <v>1</v>
      </c>
      <c r="C290" s="2"/>
    </row>
    <row r="291" spans="1:7" x14ac:dyDescent="0.25">
      <c r="A291" s="11">
        <v>43025</v>
      </c>
      <c r="B291" s="1">
        <f t="shared" si="5"/>
        <v>2</v>
      </c>
      <c r="C291" s="2"/>
    </row>
    <row r="292" spans="1:7" x14ac:dyDescent="0.25">
      <c r="A292" s="11">
        <v>43026</v>
      </c>
      <c r="B292" s="1">
        <f t="shared" si="5"/>
        <v>3</v>
      </c>
      <c r="C292" s="2" t="s">
        <v>409</v>
      </c>
    </row>
    <row r="293" spans="1:7" x14ac:dyDescent="0.25">
      <c r="A293" s="11">
        <v>43027</v>
      </c>
      <c r="B293" s="1">
        <f t="shared" si="5"/>
        <v>4</v>
      </c>
      <c r="C293" s="2" t="s">
        <v>408</v>
      </c>
      <c r="D293">
        <v>39</v>
      </c>
      <c r="G293" t="s">
        <v>405</v>
      </c>
    </row>
    <row r="294" spans="1:7" x14ac:dyDescent="0.25">
      <c r="A294" s="11">
        <v>43028</v>
      </c>
      <c r="B294" s="1">
        <f t="shared" si="5"/>
        <v>5</v>
      </c>
      <c r="C294" s="2"/>
    </row>
    <row r="295" spans="1:7" x14ac:dyDescent="0.25">
      <c r="A295" s="11">
        <v>43029</v>
      </c>
      <c r="B295" s="1">
        <f t="shared" si="5"/>
        <v>6</v>
      </c>
      <c r="C295" s="2"/>
    </row>
    <row r="296" spans="1:7" x14ac:dyDescent="0.25">
      <c r="A296" s="11">
        <v>43030</v>
      </c>
      <c r="B296" s="1">
        <f t="shared" si="5"/>
        <v>7</v>
      </c>
      <c r="C296" s="2"/>
    </row>
    <row r="297" spans="1:7" x14ac:dyDescent="0.25">
      <c r="A297" s="11">
        <v>43031</v>
      </c>
      <c r="B297" s="1">
        <f t="shared" si="5"/>
        <v>1</v>
      </c>
      <c r="C297" s="2"/>
    </row>
    <row r="298" spans="1:7" x14ac:dyDescent="0.25">
      <c r="A298" s="11">
        <v>43032</v>
      </c>
      <c r="B298" s="1">
        <f t="shared" si="5"/>
        <v>2</v>
      </c>
      <c r="C298" s="2"/>
    </row>
    <row r="299" spans="1:7" x14ac:dyDescent="0.25">
      <c r="A299" s="11">
        <v>43033</v>
      </c>
      <c r="B299" s="1">
        <f t="shared" si="5"/>
        <v>3</v>
      </c>
      <c r="C299" s="2"/>
    </row>
    <row r="300" spans="1:7" x14ac:dyDescent="0.25">
      <c r="A300" s="11">
        <v>43034</v>
      </c>
      <c r="B300" s="1">
        <f t="shared" si="5"/>
        <v>4</v>
      </c>
      <c r="C300" s="2"/>
    </row>
    <row r="301" spans="1:7" x14ac:dyDescent="0.25">
      <c r="A301" s="11">
        <v>43035</v>
      </c>
      <c r="B301" s="1">
        <f t="shared" si="5"/>
        <v>5</v>
      </c>
      <c r="C301" s="2"/>
    </row>
    <row r="302" spans="1:7" x14ac:dyDescent="0.25">
      <c r="A302" s="11">
        <v>43036</v>
      </c>
      <c r="B302" s="1">
        <f t="shared" si="5"/>
        <v>6</v>
      </c>
      <c r="C302" s="2"/>
    </row>
    <row r="303" spans="1:7" x14ac:dyDescent="0.25">
      <c r="A303" s="11">
        <v>43037</v>
      </c>
      <c r="B303" s="1">
        <f t="shared" si="5"/>
        <v>7</v>
      </c>
      <c r="C303" s="2"/>
    </row>
    <row r="304" spans="1:7" x14ac:dyDescent="0.25">
      <c r="A304" s="11">
        <v>43038</v>
      </c>
      <c r="B304" s="1">
        <f t="shared" si="5"/>
        <v>1</v>
      </c>
      <c r="C304" s="2"/>
    </row>
    <row r="305" spans="1:3" x14ac:dyDescent="0.25">
      <c r="A305" s="11">
        <v>43039</v>
      </c>
      <c r="B305" s="1">
        <f t="shared" si="5"/>
        <v>2</v>
      </c>
      <c r="C305" s="2"/>
    </row>
    <row r="306" spans="1:3" x14ac:dyDescent="0.25">
      <c r="A306" s="11">
        <v>43040</v>
      </c>
      <c r="B306" s="1">
        <f t="shared" si="5"/>
        <v>3</v>
      </c>
      <c r="C306" s="2"/>
    </row>
    <row r="307" spans="1:3" x14ac:dyDescent="0.25">
      <c r="A307" s="11">
        <v>43041</v>
      </c>
      <c r="B307" s="1">
        <f t="shared" si="5"/>
        <v>4</v>
      </c>
      <c r="C307" s="2"/>
    </row>
    <row r="308" spans="1:3" x14ac:dyDescent="0.25">
      <c r="A308" s="11">
        <v>43042</v>
      </c>
      <c r="B308" s="1">
        <f t="shared" si="5"/>
        <v>5</v>
      </c>
      <c r="C308" s="2"/>
    </row>
    <row r="309" spans="1:3" x14ac:dyDescent="0.25">
      <c r="A309" s="11">
        <v>43043</v>
      </c>
      <c r="B309" s="1">
        <f t="shared" si="5"/>
        <v>6</v>
      </c>
      <c r="C309" s="2"/>
    </row>
    <row r="310" spans="1:3" x14ac:dyDescent="0.25">
      <c r="A310" s="11">
        <v>43044</v>
      </c>
      <c r="B310" s="1">
        <f t="shared" si="5"/>
        <v>7</v>
      </c>
      <c r="C310" s="2"/>
    </row>
    <row r="311" spans="1:3" x14ac:dyDescent="0.25">
      <c r="A311" s="11">
        <v>43045</v>
      </c>
      <c r="B311" s="1">
        <f t="shared" si="5"/>
        <v>1</v>
      </c>
      <c r="C311" s="2"/>
    </row>
    <row r="312" spans="1:3" x14ac:dyDescent="0.25">
      <c r="A312" s="11">
        <v>43046</v>
      </c>
      <c r="B312" s="1">
        <f t="shared" si="5"/>
        <v>2</v>
      </c>
      <c r="C312" s="2"/>
    </row>
    <row r="313" spans="1:3" x14ac:dyDescent="0.25">
      <c r="A313" s="11">
        <v>43047</v>
      </c>
      <c r="B313" s="1">
        <f t="shared" si="5"/>
        <v>3</v>
      </c>
      <c r="C313" s="2"/>
    </row>
    <row r="314" spans="1:3" x14ac:dyDescent="0.25">
      <c r="A314" s="11">
        <v>43048</v>
      </c>
      <c r="B314" s="1">
        <f t="shared" si="5"/>
        <v>4</v>
      </c>
      <c r="C314" s="2"/>
    </row>
    <row r="315" spans="1:3" x14ac:dyDescent="0.25">
      <c r="A315" s="11">
        <v>43049</v>
      </c>
      <c r="B315" s="1">
        <f t="shared" si="5"/>
        <v>5</v>
      </c>
      <c r="C315" s="2"/>
    </row>
    <row r="316" spans="1:3" x14ac:dyDescent="0.25">
      <c r="A316" s="11">
        <v>43050</v>
      </c>
      <c r="B316" s="1">
        <f t="shared" si="5"/>
        <v>6</v>
      </c>
      <c r="C316" s="2"/>
    </row>
    <row r="317" spans="1:3" x14ac:dyDescent="0.25">
      <c r="A317" s="11">
        <v>43051</v>
      </c>
      <c r="B317" s="1">
        <f t="shared" si="5"/>
        <v>7</v>
      </c>
      <c r="C317" s="2"/>
    </row>
    <row r="318" spans="1:3" x14ac:dyDescent="0.25">
      <c r="A318" s="11">
        <v>43052</v>
      </c>
      <c r="B318" s="1">
        <f t="shared" si="5"/>
        <v>1</v>
      </c>
      <c r="C318" s="2"/>
    </row>
    <row r="319" spans="1:3" x14ac:dyDescent="0.25">
      <c r="A319" s="11">
        <v>43053</v>
      </c>
      <c r="B319" s="1">
        <f t="shared" si="5"/>
        <v>2</v>
      </c>
      <c r="C319" s="2"/>
    </row>
    <row r="320" spans="1:3" x14ac:dyDescent="0.25">
      <c r="A320" s="11">
        <v>43054</v>
      </c>
      <c r="B320" s="1">
        <f t="shared" si="5"/>
        <v>3</v>
      </c>
      <c r="C320" s="2"/>
    </row>
    <row r="321" spans="1:7" x14ac:dyDescent="0.25">
      <c r="A321" s="11">
        <v>43055</v>
      </c>
      <c r="B321" s="1">
        <f t="shared" si="5"/>
        <v>4</v>
      </c>
      <c r="C321" s="2"/>
    </row>
    <row r="322" spans="1:7" x14ac:dyDescent="0.25">
      <c r="A322" s="11">
        <v>43056</v>
      </c>
      <c r="B322" s="1">
        <f t="shared" si="5"/>
        <v>5</v>
      </c>
      <c r="C322" s="2"/>
    </row>
    <row r="323" spans="1:7" x14ac:dyDescent="0.25">
      <c r="A323" s="11">
        <v>43057</v>
      </c>
      <c r="B323" s="1">
        <f t="shared" si="5"/>
        <v>6</v>
      </c>
      <c r="C323" s="2"/>
    </row>
    <row r="324" spans="1:7" x14ac:dyDescent="0.25">
      <c r="A324" s="11">
        <v>43058</v>
      </c>
      <c r="B324" s="1">
        <f t="shared" si="5"/>
        <v>7</v>
      </c>
      <c r="C324" s="2"/>
    </row>
    <row r="325" spans="1:7" x14ac:dyDescent="0.25">
      <c r="A325" s="11">
        <v>43059</v>
      </c>
      <c r="B325" s="1">
        <f t="shared" si="5"/>
        <v>1</v>
      </c>
      <c r="C325" s="2"/>
    </row>
    <row r="326" spans="1:7" x14ac:dyDescent="0.25">
      <c r="A326" s="11">
        <v>43060</v>
      </c>
      <c r="B326" s="1">
        <f t="shared" si="5"/>
        <v>2</v>
      </c>
      <c r="C326" s="2"/>
    </row>
    <row r="327" spans="1:7" x14ac:dyDescent="0.25">
      <c r="A327" s="11">
        <v>43061</v>
      </c>
      <c r="B327" s="1">
        <f t="shared" si="5"/>
        <v>3</v>
      </c>
      <c r="C327" s="2"/>
    </row>
    <row r="328" spans="1:7" x14ac:dyDescent="0.25">
      <c r="A328" s="11">
        <v>43062</v>
      </c>
      <c r="B328" s="1">
        <f t="shared" si="5"/>
        <v>4</v>
      </c>
      <c r="C328" s="2"/>
    </row>
    <row r="329" spans="1:7" x14ac:dyDescent="0.25">
      <c r="A329" s="11">
        <v>43063</v>
      </c>
      <c r="B329" s="1">
        <f t="shared" si="5"/>
        <v>5</v>
      </c>
      <c r="C329" s="2"/>
    </row>
    <row r="330" spans="1:7" x14ac:dyDescent="0.25">
      <c r="A330" s="11">
        <v>43064</v>
      </c>
      <c r="B330" s="1">
        <f t="shared" si="5"/>
        <v>6</v>
      </c>
      <c r="C330" s="2"/>
    </row>
    <row r="331" spans="1:7" x14ac:dyDescent="0.25">
      <c r="A331" s="11">
        <v>43065</v>
      </c>
      <c r="B331" s="1">
        <f t="shared" si="5"/>
        <v>7</v>
      </c>
      <c r="C331" s="2"/>
    </row>
    <row r="332" spans="1:7" x14ac:dyDescent="0.25">
      <c r="A332" s="11">
        <v>43066</v>
      </c>
      <c r="B332" s="1">
        <f t="shared" si="5"/>
        <v>1</v>
      </c>
      <c r="C332" s="2" t="s">
        <v>410</v>
      </c>
      <c r="D332">
        <v>350</v>
      </c>
      <c r="G332" t="s">
        <v>397</v>
      </c>
    </row>
    <row r="333" spans="1:7" x14ac:dyDescent="0.25">
      <c r="A333" s="11">
        <v>43067</v>
      </c>
      <c r="B333" s="1">
        <f t="shared" si="5"/>
        <v>2</v>
      </c>
      <c r="C333" s="2"/>
    </row>
    <row r="334" spans="1:7" x14ac:dyDescent="0.25">
      <c r="A334" s="11">
        <v>43068</v>
      </c>
      <c r="B334" s="1">
        <f t="shared" si="5"/>
        <v>3</v>
      </c>
      <c r="C334" s="2"/>
    </row>
    <row r="335" spans="1:7" x14ac:dyDescent="0.25">
      <c r="A335" s="11">
        <v>43069</v>
      </c>
      <c r="B335" s="1">
        <f t="shared" si="5"/>
        <v>4</v>
      </c>
      <c r="C335" s="2"/>
    </row>
    <row r="336" spans="1:7" x14ac:dyDescent="0.25">
      <c r="A336" s="11">
        <v>43070</v>
      </c>
      <c r="B336" s="1">
        <f t="shared" si="5"/>
        <v>5</v>
      </c>
      <c r="C336" s="2"/>
    </row>
    <row r="337" spans="1:7" x14ac:dyDescent="0.25">
      <c r="A337" s="11">
        <v>43071</v>
      </c>
      <c r="B337" s="1">
        <f t="shared" si="5"/>
        <v>6</v>
      </c>
      <c r="C337" s="2" t="s">
        <v>411</v>
      </c>
      <c r="D337">
        <f>250+117+519+510</f>
        <v>1396</v>
      </c>
      <c r="G337" t="s">
        <v>394</v>
      </c>
    </row>
    <row r="338" spans="1:7" x14ac:dyDescent="0.25">
      <c r="A338" s="11">
        <v>43072</v>
      </c>
      <c r="B338" s="1">
        <f t="shared" si="5"/>
        <v>7</v>
      </c>
      <c r="C338" s="2" t="s">
        <v>412</v>
      </c>
      <c r="G338" t="s">
        <v>394</v>
      </c>
    </row>
    <row r="339" spans="1:7" x14ac:dyDescent="0.25">
      <c r="A339" s="11">
        <v>43073</v>
      </c>
      <c r="B339" s="1">
        <f t="shared" si="5"/>
        <v>1</v>
      </c>
      <c r="C339" s="2" t="s">
        <v>413</v>
      </c>
    </row>
    <row r="340" spans="1:7" x14ac:dyDescent="0.25">
      <c r="A340" s="11">
        <v>43074</v>
      </c>
      <c r="B340" s="1">
        <f t="shared" si="5"/>
        <v>2</v>
      </c>
      <c r="C340" s="2"/>
    </row>
    <row r="341" spans="1:7" x14ac:dyDescent="0.25">
      <c r="A341" s="11">
        <v>43075</v>
      </c>
      <c r="B341" s="1">
        <f t="shared" si="5"/>
        <v>3</v>
      </c>
      <c r="C341" s="2"/>
    </row>
    <row r="342" spans="1:7" x14ac:dyDescent="0.25">
      <c r="A342" s="11">
        <v>43076</v>
      </c>
      <c r="B342" s="1">
        <f t="shared" si="5"/>
        <v>4</v>
      </c>
      <c r="C342" s="2"/>
    </row>
    <row r="343" spans="1:7" x14ac:dyDescent="0.25">
      <c r="A343" s="11">
        <v>43077</v>
      </c>
      <c r="B343" s="1">
        <f t="shared" si="5"/>
        <v>5</v>
      </c>
      <c r="C343" s="2"/>
    </row>
    <row r="344" spans="1:7" x14ac:dyDescent="0.25">
      <c r="A344" s="11">
        <v>43078</v>
      </c>
      <c r="B344" s="1">
        <f t="shared" si="5"/>
        <v>6</v>
      </c>
      <c r="C344" s="2" t="s">
        <v>413</v>
      </c>
    </row>
    <row r="345" spans="1:7" x14ac:dyDescent="0.25">
      <c r="A345" s="11">
        <v>43079</v>
      </c>
      <c r="B345" s="1">
        <f t="shared" si="5"/>
        <v>7</v>
      </c>
      <c r="C345" s="2"/>
    </row>
    <row r="346" spans="1:7" x14ac:dyDescent="0.25">
      <c r="A346" s="11">
        <v>43080</v>
      </c>
      <c r="B346" s="1">
        <f t="shared" si="5"/>
        <v>1</v>
      </c>
      <c r="C346" s="2"/>
    </row>
    <row r="347" spans="1:7" x14ac:dyDescent="0.25">
      <c r="A347" s="11">
        <v>43081</v>
      </c>
      <c r="B347" s="1">
        <f t="shared" si="5"/>
        <v>2</v>
      </c>
      <c r="C347" s="2"/>
    </row>
    <row r="348" spans="1:7" x14ac:dyDescent="0.25">
      <c r="A348" s="11">
        <v>43082</v>
      </c>
      <c r="B348" s="1">
        <f t="shared" ref="B348:B366" si="6">WEEKDAY(A348,2)</f>
        <v>3</v>
      </c>
      <c r="C348" s="2"/>
    </row>
    <row r="349" spans="1:7" x14ac:dyDescent="0.25">
      <c r="A349" s="11">
        <v>43083</v>
      </c>
      <c r="B349" s="1">
        <f t="shared" si="6"/>
        <v>4</v>
      </c>
      <c r="C349" s="2"/>
    </row>
    <row r="350" spans="1:7" x14ac:dyDescent="0.25">
      <c r="A350" s="11">
        <v>43084</v>
      </c>
      <c r="B350" s="1">
        <f t="shared" si="6"/>
        <v>5</v>
      </c>
      <c r="C350" s="2"/>
    </row>
    <row r="351" spans="1:7" x14ac:dyDescent="0.25">
      <c r="A351" s="11">
        <v>43085</v>
      </c>
      <c r="B351" s="1">
        <f t="shared" si="6"/>
        <v>6</v>
      </c>
      <c r="C351" s="2"/>
    </row>
    <row r="352" spans="1:7" x14ac:dyDescent="0.25">
      <c r="A352" s="11">
        <v>43086</v>
      </c>
      <c r="B352" s="1">
        <f t="shared" si="6"/>
        <v>7</v>
      </c>
      <c r="C352" s="2"/>
    </row>
    <row r="353" spans="1:3" x14ac:dyDescent="0.25">
      <c r="A353" s="11">
        <v>43087</v>
      </c>
      <c r="B353" s="1">
        <f t="shared" si="6"/>
        <v>1</v>
      </c>
      <c r="C353" s="2"/>
    </row>
    <row r="354" spans="1:3" x14ac:dyDescent="0.25">
      <c r="A354" s="11">
        <v>43088</v>
      </c>
      <c r="B354" s="1">
        <f t="shared" si="6"/>
        <v>2</v>
      </c>
      <c r="C354" s="2"/>
    </row>
    <row r="355" spans="1:3" x14ac:dyDescent="0.25">
      <c r="A355" s="11">
        <v>43089</v>
      </c>
      <c r="B355" s="1">
        <f t="shared" si="6"/>
        <v>3</v>
      </c>
      <c r="C355" s="2"/>
    </row>
    <row r="356" spans="1:3" x14ac:dyDescent="0.25">
      <c r="A356" s="11">
        <v>43090</v>
      </c>
      <c r="B356" s="1">
        <f t="shared" si="6"/>
        <v>4</v>
      </c>
      <c r="C356" s="2"/>
    </row>
    <row r="357" spans="1:3" x14ac:dyDescent="0.25">
      <c r="A357" s="11">
        <v>43091</v>
      </c>
      <c r="B357" s="1">
        <f t="shared" si="6"/>
        <v>5</v>
      </c>
      <c r="C357" s="2"/>
    </row>
    <row r="358" spans="1:3" x14ac:dyDescent="0.25">
      <c r="A358" s="11">
        <v>43092</v>
      </c>
      <c r="B358" s="1">
        <f t="shared" si="6"/>
        <v>6</v>
      </c>
      <c r="C358" s="2"/>
    </row>
    <row r="359" spans="1:3" x14ac:dyDescent="0.25">
      <c r="A359" s="11">
        <v>43093</v>
      </c>
      <c r="B359" s="1">
        <f t="shared" si="6"/>
        <v>7</v>
      </c>
      <c r="C359" s="2"/>
    </row>
    <row r="360" spans="1:3" x14ac:dyDescent="0.25">
      <c r="A360" s="11">
        <v>43094</v>
      </c>
      <c r="B360" s="1">
        <f t="shared" si="6"/>
        <v>1</v>
      </c>
      <c r="C360" s="2"/>
    </row>
    <row r="361" spans="1:3" x14ac:dyDescent="0.25">
      <c r="A361" s="11">
        <v>43095</v>
      </c>
      <c r="B361" s="1">
        <f t="shared" si="6"/>
        <v>2</v>
      </c>
      <c r="C361" s="2"/>
    </row>
    <row r="362" spans="1:3" x14ac:dyDescent="0.25">
      <c r="A362" s="11">
        <v>43096</v>
      </c>
      <c r="B362" s="1">
        <f t="shared" si="6"/>
        <v>3</v>
      </c>
      <c r="C362" s="2"/>
    </row>
    <row r="363" spans="1:3" x14ac:dyDescent="0.25">
      <c r="A363" s="11">
        <v>43097</v>
      </c>
      <c r="B363" s="1">
        <f t="shared" si="6"/>
        <v>4</v>
      </c>
      <c r="C363" s="2"/>
    </row>
    <row r="364" spans="1:3" x14ac:dyDescent="0.25">
      <c r="A364" s="11">
        <v>43098</v>
      </c>
      <c r="B364" s="1">
        <f t="shared" si="6"/>
        <v>5</v>
      </c>
      <c r="C364" s="2"/>
    </row>
    <row r="365" spans="1:3" x14ac:dyDescent="0.25">
      <c r="A365" s="11">
        <v>43099</v>
      </c>
      <c r="B365" s="1">
        <f t="shared" si="6"/>
        <v>6</v>
      </c>
      <c r="C365" s="2"/>
    </row>
    <row r="366" spans="1:3" x14ac:dyDescent="0.25">
      <c r="A366" s="11">
        <v>43100</v>
      </c>
      <c r="B366" s="1">
        <f t="shared" si="6"/>
        <v>7</v>
      </c>
      <c r="C366" s="2">
        <v>1</v>
      </c>
    </row>
    <row r="367" spans="1:3" x14ac:dyDescent="0.25">
      <c r="A367" s="11"/>
      <c r="B367" s="1"/>
    </row>
    <row r="368" spans="1:3" x14ac:dyDescent="0.25">
      <c r="A368" s="11"/>
      <c r="B368" s="1"/>
    </row>
    <row r="369" spans="1:2" x14ac:dyDescent="0.25">
      <c r="A369" s="11"/>
      <c r="B369" s="1"/>
    </row>
    <row r="370" spans="1:2" x14ac:dyDescent="0.25">
      <c r="A370" s="11"/>
      <c r="B370" s="1"/>
    </row>
    <row r="371" spans="1:2" x14ac:dyDescent="0.25">
      <c r="A371" s="11"/>
      <c r="B371" s="1"/>
    </row>
    <row r="372" spans="1:2" x14ac:dyDescent="0.25">
      <c r="A372" s="11"/>
      <c r="B372" s="1"/>
    </row>
    <row r="373" spans="1:2" x14ac:dyDescent="0.25">
      <c r="A373" s="11"/>
      <c r="B373" s="1"/>
    </row>
    <row r="374" spans="1:2" x14ac:dyDescent="0.25">
      <c r="A374" s="11"/>
      <c r="B374" s="1"/>
    </row>
    <row r="375" spans="1:2" x14ac:dyDescent="0.25">
      <c r="A375" s="11"/>
      <c r="B375" s="1"/>
    </row>
    <row r="376" spans="1:2" x14ac:dyDescent="0.25">
      <c r="A376" s="11"/>
      <c r="B376" s="1"/>
    </row>
    <row r="377" spans="1:2" x14ac:dyDescent="0.25">
      <c r="A377" s="11"/>
      <c r="B377" s="1"/>
    </row>
    <row r="378" spans="1:2" x14ac:dyDescent="0.25">
      <c r="A378" s="11"/>
      <c r="B378" s="1"/>
    </row>
    <row r="379" spans="1:2" x14ac:dyDescent="0.25">
      <c r="A379" s="11"/>
      <c r="B379" s="1"/>
    </row>
    <row r="380" spans="1:2" x14ac:dyDescent="0.25">
      <c r="A380" s="11"/>
      <c r="B380" s="1"/>
    </row>
    <row r="381" spans="1:2" x14ac:dyDescent="0.25">
      <c r="A381" s="11"/>
      <c r="B381" s="1"/>
    </row>
    <row r="382" spans="1:2" x14ac:dyDescent="0.25">
      <c r="A382" s="11"/>
      <c r="B382" s="1"/>
    </row>
    <row r="383" spans="1:2" x14ac:dyDescent="0.25">
      <c r="A383" s="11"/>
      <c r="B383" s="1"/>
    </row>
    <row r="384" spans="1:2" x14ac:dyDescent="0.25">
      <c r="A384" s="11"/>
      <c r="B384" s="1"/>
    </row>
    <row r="385" spans="1:2" x14ac:dyDescent="0.25">
      <c r="A385" s="11"/>
      <c r="B385" s="1"/>
    </row>
    <row r="386" spans="1:2" x14ac:dyDescent="0.25">
      <c r="A386" s="11"/>
      <c r="B386" s="1"/>
    </row>
    <row r="387" spans="1:2" x14ac:dyDescent="0.25">
      <c r="A387" s="11"/>
      <c r="B387" s="1"/>
    </row>
    <row r="388" spans="1:2" x14ac:dyDescent="0.25">
      <c r="A388" s="11"/>
      <c r="B388" s="1"/>
    </row>
    <row r="389" spans="1:2" x14ac:dyDescent="0.25">
      <c r="A389" s="11"/>
      <c r="B389" s="1"/>
    </row>
    <row r="390" spans="1:2" x14ac:dyDescent="0.25">
      <c r="A390" s="11"/>
      <c r="B390" s="1"/>
    </row>
    <row r="391" spans="1:2" x14ac:dyDescent="0.25">
      <c r="A391" s="11"/>
      <c r="B391" s="1"/>
    </row>
    <row r="392" spans="1:2" x14ac:dyDescent="0.25">
      <c r="A392" s="11"/>
      <c r="B392" s="1"/>
    </row>
    <row r="393" spans="1:2" x14ac:dyDescent="0.25">
      <c r="A393" s="11"/>
      <c r="B393" s="1"/>
    </row>
    <row r="394" spans="1:2" x14ac:dyDescent="0.25">
      <c r="A394" s="11"/>
      <c r="B394" s="1"/>
    </row>
    <row r="395" spans="1:2" x14ac:dyDescent="0.25">
      <c r="A395" s="11"/>
      <c r="B395" s="1"/>
    </row>
    <row r="396" spans="1:2" x14ac:dyDescent="0.25">
      <c r="A396" s="11"/>
      <c r="B396" s="1"/>
    </row>
    <row r="397" spans="1:2" x14ac:dyDescent="0.25">
      <c r="A397" s="11"/>
      <c r="B397" s="1"/>
    </row>
    <row r="398" spans="1:2" x14ac:dyDescent="0.25">
      <c r="A398" s="11"/>
      <c r="B398" s="1"/>
    </row>
    <row r="399" spans="1:2" x14ac:dyDescent="0.25">
      <c r="A399" s="11"/>
      <c r="B399" s="1"/>
    </row>
    <row r="400" spans="1:2" x14ac:dyDescent="0.25">
      <c r="A400" s="11"/>
      <c r="B400" s="1"/>
    </row>
    <row r="401" spans="1:2" x14ac:dyDescent="0.25">
      <c r="A401" s="11"/>
      <c r="B401" s="1"/>
    </row>
    <row r="402" spans="1:2" x14ac:dyDescent="0.25">
      <c r="A402" s="11"/>
      <c r="B402" s="1"/>
    </row>
    <row r="403" spans="1:2" x14ac:dyDescent="0.25">
      <c r="A403" s="11"/>
      <c r="B403" s="1"/>
    </row>
    <row r="404" spans="1:2" x14ac:dyDescent="0.25">
      <c r="A404" s="11"/>
      <c r="B404" s="1"/>
    </row>
    <row r="405" spans="1:2" x14ac:dyDescent="0.25">
      <c r="A405" s="11"/>
      <c r="B405" s="1"/>
    </row>
    <row r="406" spans="1:2" x14ac:dyDescent="0.25">
      <c r="A406" s="11"/>
      <c r="B406" s="1"/>
    </row>
    <row r="407" spans="1:2" x14ac:dyDescent="0.25">
      <c r="A407" s="11"/>
      <c r="B407" s="1"/>
    </row>
    <row r="408" spans="1:2" x14ac:dyDescent="0.25">
      <c r="A408" s="11"/>
      <c r="B408" s="1"/>
    </row>
    <row r="409" spans="1:2" x14ac:dyDescent="0.25">
      <c r="A409" s="11"/>
      <c r="B409" s="1"/>
    </row>
    <row r="410" spans="1:2" x14ac:dyDescent="0.25">
      <c r="A410" s="11"/>
      <c r="B410" s="1"/>
    </row>
    <row r="411" spans="1:2" x14ac:dyDescent="0.25">
      <c r="A411" s="11"/>
      <c r="B411" s="1"/>
    </row>
    <row r="412" spans="1:2" x14ac:dyDescent="0.25">
      <c r="A412" s="11"/>
      <c r="B412" s="1"/>
    </row>
    <row r="413" spans="1:2" x14ac:dyDescent="0.25">
      <c r="A413" s="11"/>
      <c r="B413" s="1"/>
    </row>
    <row r="414" spans="1:2" x14ac:dyDescent="0.25">
      <c r="A414" s="11"/>
      <c r="B414" s="1"/>
    </row>
    <row r="415" spans="1:2" x14ac:dyDescent="0.25">
      <c r="A415" s="11"/>
      <c r="B415" s="1"/>
    </row>
    <row r="416" spans="1:2" x14ac:dyDescent="0.25">
      <c r="A416" s="11"/>
      <c r="B416" s="1"/>
    </row>
    <row r="417" spans="1:2" x14ac:dyDescent="0.25">
      <c r="A417" s="11"/>
      <c r="B417" s="1"/>
    </row>
    <row r="418" spans="1:2" x14ac:dyDescent="0.25">
      <c r="A418" s="11"/>
      <c r="B418" s="1"/>
    </row>
    <row r="419" spans="1:2" x14ac:dyDescent="0.25">
      <c r="A419" s="11"/>
      <c r="B419" s="1"/>
    </row>
    <row r="420" spans="1:2" x14ac:dyDescent="0.25">
      <c r="A420" s="11"/>
      <c r="B420" s="1"/>
    </row>
    <row r="421" spans="1:2" x14ac:dyDescent="0.25">
      <c r="A421" s="11"/>
      <c r="B421" s="1"/>
    </row>
    <row r="422" spans="1:2" x14ac:dyDescent="0.25">
      <c r="A422" s="11"/>
      <c r="B422" s="1"/>
    </row>
    <row r="423" spans="1:2" x14ac:dyDescent="0.25">
      <c r="A423" s="11"/>
      <c r="B423" s="1"/>
    </row>
    <row r="424" spans="1:2" x14ac:dyDescent="0.25">
      <c r="A424" s="11"/>
      <c r="B424" s="1"/>
    </row>
    <row r="425" spans="1:2" x14ac:dyDescent="0.25">
      <c r="A425" s="11"/>
      <c r="B425" s="1"/>
    </row>
    <row r="426" spans="1:2" x14ac:dyDescent="0.25">
      <c r="A426" s="11"/>
      <c r="B426" s="1"/>
    </row>
    <row r="427" spans="1:2" x14ac:dyDescent="0.25">
      <c r="A427" s="11"/>
      <c r="B427" s="1"/>
    </row>
    <row r="428" spans="1:2" x14ac:dyDescent="0.25">
      <c r="A428" s="11"/>
      <c r="B428" s="1"/>
    </row>
    <row r="429" spans="1:2" x14ac:dyDescent="0.25">
      <c r="A429" s="11"/>
      <c r="B429" s="1"/>
    </row>
    <row r="430" spans="1:2" x14ac:dyDescent="0.25">
      <c r="A430" s="11"/>
      <c r="B430" s="1"/>
    </row>
    <row r="431" spans="1:2" x14ac:dyDescent="0.25">
      <c r="A431" s="11"/>
      <c r="B431" s="1"/>
    </row>
    <row r="432" spans="1:2" x14ac:dyDescent="0.25">
      <c r="A432" s="11"/>
      <c r="B432" s="1"/>
    </row>
    <row r="433" spans="1:2" x14ac:dyDescent="0.25">
      <c r="A433" s="11"/>
      <c r="B433" s="1"/>
    </row>
    <row r="434" spans="1:2" x14ac:dyDescent="0.25">
      <c r="A434" s="11"/>
      <c r="B434" s="1"/>
    </row>
    <row r="435" spans="1:2" x14ac:dyDescent="0.25">
      <c r="A435" s="11"/>
      <c r="B435" s="1"/>
    </row>
    <row r="436" spans="1:2" x14ac:dyDescent="0.25">
      <c r="A436" s="11"/>
      <c r="B436" s="1"/>
    </row>
    <row r="437" spans="1:2" x14ac:dyDescent="0.25">
      <c r="A437" s="11"/>
      <c r="B437" s="1"/>
    </row>
    <row r="438" spans="1:2" x14ac:dyDescent="0.25">
      <c r="A438" s="11"/>
      <c r="B438" s="1"/>
    </row>
    <row r="439" spans="1:2" x14ac:dyDescent="0.25">
      <c r="A439" s="11"/>
      <c r="B439" s="1"/>
    </row>
    <row r="440" spans="1:2" x14ac:dyDescent="0.25">
      <c r="A440" s="11"/>
      <c r="B440" s="1"/>
    </row>
    <row r="441" spans="1:2" x14ac:dyDescent="0.25">
      <c r="A441" s="11"/>
      <c r="B441" s="1"/>
    </row>
    <row r="442" spans="1:2" x14ac:dyDescent="0.25">
      <c r="A442" s="11"/>
      <c r="B442" s="1"/>
    </row>
    <row r="443" spans="1:2" x14ac:dyDescent="0.25">
      <c r="A443" s="11"/>
      <c r="B443" s="1"/>
    </row>
    <row r="444" spans="1:2" x14ac:dyDescent="0.25">
      <c r="A444" s="11"/>
      <c r="B444" s="1"/>
    </row>
    <row r="445" spans="1:2" x14ac:dyDescent="0.25">
      <c r="A445" s="11"/>
      <c r="B445" s="1"/>
    </row>
    <row r="446" spans="1:2" x14ac:dyDescent="0.25">
      <c r="A446" s="11"/>
      <c r="B446" s="1"/>
    </row>
    <row r="447" spans="1:2" x14ac:dyDescent="0.25">
      <c r="A447" s="11"/>
      <c r="B447" s="1"/>
    </row>
    <row r="448" spans="1:2" x14ac:dyDescent="0.25">
      <c r="A448" s="11"/>
      <c r="B448" s="1"/>
    </row>
    <row r="449" spans="1:2" x14ac:dyDescent="0.25">
      <c r="A449" s="11"/>
      <c r="B449" s="1"/>
    </row>
    <row r="450" spans="1:2" x14ac:dyDescent="0.25">
      <c r="A450" s="11"/>
      <c r="B450" s="1"/>
    </row>
    <row r="451" spans="1:2" x14ac:dyDescent="0.25">
      <c r="A451" s="11"/>
      <c r="B451" s="1"/>
    </row>
    <row r="452" spans="1:2" x14ac:dyDescent="0.25">
      <c r="A452" s="11"/>
      <c r="B452" s="1"/>
    </row>
    <row r="453" spans="1:2" x14ac:dyDescent="0.25">
      <c r="A453" s="11"/>
      <c r="B453" s="1"/>
    </row>
    <row r="454" spans="1:2" x14ac:dyDescent="0.25">
      <c r="A454" s="11"/>
      <c r="B454" s="1"/>
    </row>
    <row r="455" spans="1:2" x14ac:dyDescent="0.25">
      <c r="A455" s="11"/>
      <c r="B455" s="1"/>
    </row>
    <row r="456" spans="1:2" x14ac:dyDescent="0.25">
      <c r="A456" s="11"/>
      <c r="B456" s="1"/>
    </row>
    <row r="457" spans="1:2" x14ac:dyDescent="0.25">
      <c r="A457" s="11"/>
      <c r="B457" s="1"/>
    </row>
    <row r="458" spans="1:2" x14ac:dyDescent="0.25">
      <c r="A458" s="11"/>
      <c r="B458" s="1"/>
    </row>
    <row r="459" spans="1:2" x14ac:dyDescent="0.25">
      <c r="A459" s="11"/>
      <c r="B459" s="1"/>
    </row>
    <row r="460" spans="1:2" x14ac:dyDescent="0.25">
      <c r="A460" s="11"/>
      <c r="B460" s="1"/>
    </row>
    <row r="461" spans="1:2" x14ac:dyDescent="0.25">
      <c r="A461" s="11"/>
      <c r="B461" s="1"/>
    </row>
    <row r="462" spans="1:2" x14ac:dyDescent="0.25">
      <c r="A462" s="11"/>
      <c r="B462" s="1"/>
    </row>
    <row r="463" spans="1:2" x14ac:dyDescent="0.25">
      <c r="A463" s="11"/>
      <c r="B463" s="1"/>
    </row>
    <row r="464" spans="1:2" x14ac:dyDescent="0.25">
      <c r="A464" s="11"/>
      <c r="B464" s="1"/>
    </row>
    <row r="465" spans="1:2" x14ac:dyDescent="0.25">
      <c r="A465" s="11"/>
      <c r="B465" s="1"/>
    </row>
    <row r="466" spans="1:2" x14ac:dyDescent="0.25">
      <c r="A466" s="11"/>
      <c r="B466" s="1"/>
    </row>
    <row r="467" spans="1:2" x14ac:dyDescent="0.25">
      <c r="A467" s="11"/>
      <c r="B467" s="1"/>
    </row>
    <row r="468" spans="1:2" x14ac:dyDescent="0.25">
      <c r="A468" s="11"/>
      <c r="B468" s="1"/>
    </row>
    <row r="469" spans="1:2" x14ac:dyDescent="0.25">
      <c r="A469" s="11"/>
      <c r="B469" s="1"/>
    </row>
    <row r="470" spans="1:2" x14ac:dyDescent="0.25">
      <c r="A470" s="11"/>
      <c r="B470" s="1"/>
    </row>
    <row r="471" spans="1:2" x14ac:dyDescent="0.25">
      <c r="A471" s="11"/>
      <c r="B471" s="1"/>
    </row>
    <row r="472" spans="1:2" x14ac:dyDescent="0.25">
      <c r="A472" s="11"/>
      <c r="B472" s="1"/>
    </row>
    <row r="473" spans="1:2" x14ac:dyDescent="0.25">
      <c r="A473" s="11"/>
      <c r="B473" s="1"/>
    </row>
    <row r="474" spans="1:2" x14ac:dyDescent="0.25">
      <c r="A474" s="11"/>
      <c r="B474" s="1"/>
    </row>
    <row r="475" spans="1:2" x14ac:dyDescent="0.25">
      <c r="A475" s="11"/>
      <c r="B475" s="1"/>
    </row>
    <row r="476" spans="1:2" x14ac:dyDescent="0.25">
      <c r="A476" s="11"/>
      <c r="B476" s="1"/>
    </row>
    <row r="477" spans="1:2" x14ac:dyDescent="0.25">
      <c r="A477" s="11"/>
      <c r="B477" s="1"/>
    </row>
    <row r="478" spans="1:2" x14ac:dyDescent="0.25">
      <c r="A478" s="11"/>
      <c r="B478" s="1"/>
    </row>
    <row r="479" spans="1:2" x14ac:dyDescent="0.25">
      <c r="A479" s="11"/>
      <c r="B479" s="1"/>
    </row>
    <row r="480" spans="1:2" x14ac:dyDescent="0.25">
      <c r="A480" s="11"/>
      <c r="B480" s="1"/>
    </row>
    <row r="481" spans="1:2" x14ac:dyDescent="0.25">
      <c r="A481" s="11"/>
      <c r="B481" s="1"/>
    </row>
    <row r="482" spans="1:2" x14ac:dyDescent="0.25">
      <c r="A482" s="11"/>
      <c r="B482" s="1"/>
    </row>
    <row r="483" spans="1:2" x14ac:dyDescent="0.25">
      <c r="A483" s="11"/>
      <c r="B483" s="1"/>
    </row>
    <row r="484" spans="1:2" x14ac:dyDescent="0.25">
      <c r="A484" s="11"/>
      <c r="B484" s="1"/>
    </row>
    <row r="485" spans="1:2" x14ac:dyDescent="0.25">
      <c r="A485" s="11"/>
      <c r="B485" s="1"/>
    </row>
    <row r="486" spans="1:2" x14ac:dyDescent="0.25">
      <c r="A486" s="11"/>
      <c r="B486" s="1"/>
    </row>
    <row r="487" spans="1:2" x14ac:dyDescent="0.25">
      <c r="A487" s="11"/>
      <c r="B487" s="1"/>
    </row>
    <row r="488" spans="1:2" x14ac:dyDescent="0.25">
      <c r="A488" s="11"/>
      <c r="B488" s="1"/>
    </row>
    <row r="489" spans="1:2" x14ac:dyDescent="0.25">
      <c r="A489" s="11"/>
      <c r="B489" s="1"/>
    </row>
    <row r="490" spans="1:2" x14ac:dyDescent="0.25">
      <c r="A490" s="11"/>
      <c r="B490" s="1"/>
    </row>
    <row r="491" spans="1:2" x14ac:dyDescent="0.25">
      <c r="A491" s="11"/>
      <c r="B491" s="1"/>
    </row>
    <row r="492" spans="1:2" x14ac:dyDescent="0.25">
      <c r="A492" s="11"/>
      <c r="B492" s="1"/>
    </row>
    <row r="493" spans="1:2" x14ac:dyDescent="0.25">
      <c r="A493" s="11"/>
      <c r="B493" s="1"/>
    </row>
    <row r="494" spans="1:2" x14ac:dyDescent="0.25">
      <c r="A494" s="11"/>
      <c r="B494" s="1"/>
    </row>
    <row r="495" spans="1:2" x14ac:dyDescent="0.25">
      <c r="A495" s="11"/>
      <c r="B495" s="1"/>
    </row>
    <row r="496" spans="1:2" x14ac:dyDescent="0.25">
      <c r="A496" s="11"/>
      <c r="B496" s="1"/>
    </row>
    <row r="497" spans="1:2" x14ac:dyDescent="0.25">
      <c r="A497" s="11"/>
      <c r="B497" s="1"/>
    </row>
    <row r="498" spans="1:2" x14ac:dyDescent="0.25">
      <c r="A498" s="11"/>
      <c r="B498" s="1"/>
    </row>
    <row r="499" spans="1:2" x14ac:dyDescent="0.25">
      <c r="A499" s="11"/>
      <c r="B499" s="1"/>
    </row>
    <row r="500" spans="1:2" x14ac:dyDescent="0.25">
      <c r="A500" s="11"/>
      <c r="B500" s="1"/>
    </row>
    <row r="501" spans="1:2" x14ac:dyDescent="0.25">
      <c r="A501" s="11"/>
      <c r="B501" s="1"/>
    </row>
    <row r="502" spans="1:2" x14ac:dyDescent="0.25">
      <c r="A502" s="11"/>
      <c r="B502" s="1"/>
    </row>
    <row r="503" spans="1:2" x14ac:dyDescent="0.25">
      <c r="A503" s="11"/>
      <c r="B503" s="1"/>
    </row>
    <row r="504" spans="1:2" x14ac:dyDescent="0.25">
      <c r="A504" s="11"/>
      <c r="B504" s="1"/>
    </row>
    <row r="505" spans="1:2" x14ac:dyDescent="0.25">
      <c r="A505" s="11"/>
      <c r="B505" s="1"/>
    </row>
    <row r="506" spans="1:2" x14ac:dyDescent="0.25">
      <c r="A506" s="11"/>
      <c r="B506" s="1"/>
    </row>
    <row r="507" spans="1:2" x14ac:dyDescent="0.25">
      <c r="A507" s="11"/>
      <c r="B507" s="1"/>
    </row>
    <row r="508" spans="1:2" x14ac:dyDescent="0.25">
      <c r="A508" s="11"/>
      <c r="B508" s="1"/>
    </row>
    <row r="509" spans="1:2" x14ac:dyDescent="0.25">
      <c r="A509" s="11"/>
      <c r="B509" s="1"/>
    </row>
    <row r="510" spans="1:2" x14ac:dyDescent="0.25">
      <c r="A510" s="11"/>
      <c r="B510" s="1"/>
    </row>
    <row r="511" spans="1:2" x14ac:dyDescent="0.25">
      <c r="A511" s="11"/>
      <c r="B511" s="1"/>
    </row>
    <row r="512" spans="1:2" x14ac:dyDescent="0.25">
      <c r="A512" s="11"/>
      <c r="B512" s="1"/>
    </row>
    <row r="513" spans="1:2" x14ac:dyDescent="0.25">
      <c r="A513" s="11"/>
      <c r="B513" s="1"/>
    </row>
    <row r="514" spans="1:2" x14ac:dyDescent="0.25">
      <c r="A514" s="11"/>
      <c r="B514" s="1"/>
    </row>
    <row r="515" spans="1:2" x14ac:dyDescent="0.25">
      <c r="A515" s="11"/>
      <c r="B515" s="1"/>
    </row>
    <row r="516" spans="1:2" x14ac:dyDescent="0.25">
      <c r="A516" s="11"/>
      <c r="B516" s="1"/>
    </row>
    <row r="517" spans="1:2" x14ac:dyDescent="0.25">
      <c r="A517" s="11"/>
      <c r="B517" s="1"/>
    </row>
    <row r="518" spans="1:2" x14ac:dyDescent="0.25">
      <c r="A518" s="11"/>
      <c r="B518" s="1"/>
    </row>
    <row r="519" spans="1:2" x14ac:dyDescent="0.25">
      <c r="A519" s="11"/>
      <c r="B519" s="1"/>
    </row>
    <row r="520" spans="1:2" x14ac:dyDescent="0.25">
      <c r="A520" s="11"/>
      <c r="B520" s="1"/>
    </row>
    <row r="521" spans="1:2" x14ac:dyDescent="0.25">
      <c r="A521" s="11"/>
    </row>
    <row r="522" spans="1:2" x14ac:dyDescent="0.25">
      <c r="A522" s="11"/>
    </row>
    <row r="523" spans="1:2" x14ac:dyDescent="0.25">
      <c r="A523" s="11"/>
    </row>
    <row r="524" spans="1:2" x14ac:dyDescent="0.25">
      <c r="A524" s="11"/>
    </row>
    <row r="525" spans="1:2" x14ac:dyDescent="0.25">
      <c r="A525" s="11"/>
    </row>
    <row r="526" spans="1:2" x14ac:dyDescent="0.25">
      <c r="A526" s="11"/>
    </row>
    <row r="527" spans="1:2" x14ac:dyDescent="0.25">
      <c r="A527" s="11"/>
    </row>
    <row r="528" spans="1:2" x14ac:dyDescent="0.25">
      <c r="A528" s="11"/>
    </row>
    <row r="529" spans="1:1" x14ac:dyDescent="0.25">
      <c r="A529" s="11"/>
    </row>
    <row r="530" spans="1:1" x14ac:dyDescent="0.25">
      <c r="A530" s="11"/>
    </row>
    <row r="531" spans="1:1" x14ac:dyDescent="0.25">
      <c r="A531" s="11"/>
    </row>
    <row r="532" spans="1:1" x14ac:dyDescent="0.25">
      <c r="A532" s="11"/>
    </row>
    <row r="533" spans="1:1" x14ac:dyDescent="0.25">
      <c r="A533" s="11"/>
    </row>
    <row r="534" spans="1:1" x14ac:dyDescent="0.25">
      <c r="A534" s="11"/>
    </row>
    <row r="535" spans="1:1" x14ac:dyDescent="0.25">
      <c r="A535" s="11"/>
    </row>
    <row r="536" spans="1:1" x14ac:dyDescent="0.25">
      <c r="A536" s="11"/>
    </row>
    <row r="537" spans="1:1" x14ac:dyDescent="0.25">
      <c r="A537" s="11"/>
    </row>
    <row r="538" spans="1:1" x14ac:dyDescent="0.25">
      <c r="A538" s="11"/>
    </row>
    <row r="539" spans="1:1" x14ac:dyDescent="0.25">
      <c r="A539" s="11"/>
    </row>
    <row r="540" spans="1:1" x14ac:dyDescent="0.25">
      <c r="A540" s="11"/>
    </row>
    <row r="541" spans="1:1" x14ac:dyDescent="0.25">
      <c r="A541" s="11"/>
    </row>
    <row r="542" spans="1:1" x14ac:dyDescent="0.25">
      <c r="A542" s="11"/>
    </row>
    <row r="543" spans="1:1" x14ac:dyDescent="0.25">
      <c r="A543" s="11"/>
    </row>
    <row r="544" spans="1:1" x14ac:dyDescent="0.25">
      <c r="A544" s="11"/>
    </row>
    <row r="545" spans="1:1" x14ac:dyDescent="0.25">
      <c r="A545" s="11"/>
    </row>
    <row r="546" spans="1:1" x14ac:dyDescent="0.25">
      <c r="A546" s="11"/>
    </row>
    <row r="547" spans="1:1" x14ac:dyDescent="0.25">
      <c r="A547" s="11"/>
    </row>
    <row r="548" spans="1:1" x14ac:dyDescent="0.25">
      <c r="A548" s="11"/>
    </row>
    <row r="549" spans="1:1" x14ac:dyDescent="0.25">
      <c r="A549" s="11"/>
    </row>
    <row r="550" spans="1:1" x14ac:dyDescent="0.25">
      <c r="A550" s="11"/>
    </row>
    <row r="551" spans="1:1" x14ac:dyDescent="0.25">
      <c r="A551" s="11"/>
    </row>
    <row r="552" spans="1:1" x14ac:dyDescent="0.25">
      <c r="A552" s="11"/>
    </row>
    <row r="553" spans="1:1" x14ac:dyDescent="0.25">
      <c r="A553" s="11"/>
    </row>
    <row r="554" spans="1:1" x14ac:dyDescent="0.25">
      <c r="A554" s="11"/>
    </row>
    <row r="555" spans="1:1" x14ac:dyDescent="0.25">
      <c r="A555" s="11"/>
    </row>
    <row r="556" spans="1:1" x14ac:dyDescent="0.25">
      <c r="A556" s="11"/>
    </row>
    <row r="557" spans="1:1" x14ac:dyDescent="0.25">
      <c r="A557" s="11"/>
    </row>
    <row r="558" spans="1:1" x14ac:dyDescent="0.25">
      <c r="A558" s="11"/>
    </row>
    <row r="559" spans="1:1" x14ac:dyDescent="0.25">
      <c r="A559" s="11"/>
    </row>
    <row r="560" spans="1:1" x14ac:dyDescent="0.25">
      <c r="A560" s="11"/>
    </row>
    <row r="561" spans="1:1" x14ac:dyDescent="0.25">
      <c r="A561" s="11"/>
    </row>
    <row r="562" spans="1:1" x14ac:dyDescent="0.25">
      <c r="A562" s="11"/>
    </row>
    <row r="563" spans="1:1" x14ac:dyDescent="0.25">
      <c r="A563" s="11"/>
    </row>
    <row r="564" spans="1:1" x14ac:dyDescent="0.25">
      <c r="A564" s="11"/>
    </row>
    <row r="565" spans="1:1" x14ac:dyDescent="0.25">
      <c r="A565" s="11"/>
    </row>
    <row r="566" spans="1:1" x14ac:dyDescent="0.25">
      <c r="A566" s="11"/>
    </row>
    <row r="567" spans="1:1" x14ac:dyDescent="0.25">
      <c r="A567" s="11"/>
    </row>
    <row r="568" spans="1:1" x14ac:dyDescent="0.25">
      <c r="A568" s="11"/>
    </row>
    <row r="569" spans="1:1" x14ac:dyDescent="0.25">
      <c r="A569" s="11"/>
    </row>
    <row r="570" spans="1:1" x14ac:dyDescent="0.25">
      <c r="A570" s="11"/>
    </row>
    <row r="571" spans="1:1" x14ac:dyDescent="0.25">
      <c r="A571" s="11"/>
    </row>
    <row r="572" spans="1:1" x14ac:dyDescent="0.25">
      <c r="A572" s="11"/>
    </row>
    <row r="573" spans="1:1" x14ac:dyDescent="0.25">
      <c r="A573" s="11"/>
    </row>
    <row r="574" spans="1:1" x14ac:dyDescent="0.25">
      <c r="A574" s="11"/>
    </row>
    <row r="575" spans="1:1" x14ac:dyDescent="0.25">
      <c r="A575" s="11"/>
    </row>
    <row r="576" spans="1:1" x14ac:dyDescent="0.25">
      <c r="A576" s="11"/>
    </row>
    <row r="577" spans="1:1" x14ac:dyDescent="0.25">
      <c r="A577" s="11"/>
    </row>
    <row r="578" spans="1:1" x14ac:dyDescent="0.25">
      <c r="A578" s="11"/>
    </row>
    <row r="579" spans="1:1" x14ac:dyDescent="0.25">
      <c r="A579" s="11"/>
    </row>
    <row r="580" spans="1:1" x14ac:dyDescent="0.25">
      <c r="A580" s="11"/>
    </row>
    <row r="581" spans="1:1" x14ac:dyDescent="0.25">
      <c r="A581" s="11"/>
    </row>
    <row r="582" spans="1:1" x14ac:dyDescent="0.25">
      <c r="A582" s="11"/>
    </row>
    <row r="583" spans="1:1" x14ac:dyDescent="0.25">
      <c r="A583" s="11"/>
    </row>
    <row r="584" spans="1:1" x14ac:dyDescent="0.25">
      <c r="A584" s="11"/>
    </row>
    <row r="585" spans="1:1" x14ac:dyDescent="0.25">
      <c r="A585" s="11"/>
    </row>
    <row r="586" spans="1:1" x14ac:dyDescent="0.25">
      <c r="A586" s="11"/>
    </row>
    <row r="587" spans="1:1" x14ac:dyDescent="0.25">
      <c r="A587" s="11"/>
    </row>
    <row r="588" spans="1:1" x14ac:dyDescent="0.25">
      <c r="A588" s="11"/>
    </row>
    <row r="589" spans="1:1" x14ac:dyDescent="0.25">
      <c r="A589" s="11"/>
    </row>
    <row r="590" spans="1:1" x14ac:dyDescent="0.25">
      <c r="A590" s="11"/>
    </row>
    <row r="591" spans="1:1" x14ac:dyDescent="0.25">
      <c r="A591" s="11"/>
    </row>
    <row r="592" spans="1:1" x14ac:dyDescent="0.25">
      <c r="A592" s="11"/>
    </row>
    <row r="593" spans="1:1" x14ac:dyDescent="0.25">
      <c r="A593" s="11"/>
    </row>
    <row r="594" spans="1:1" x14ac:dyDescent="0.25">
      <c r="A594" s="11"/>
    </row>
    <row r="595" spans="1:1" x14ac:dyDescent="0.25">
      <c r="A595" s="11"/>
    </row>
    <row r="596" spans="1:1" x14ac:dyDescent="0.25">
      <c r="A596" s="11"/>
    </row>
    <row r="597" spans="1:1" x14ac:dyDescent="0.25">
      <c r="A597" s="11"/>
    </row>
    <row r="598" spans="1:1" x14ac:dyDescent="0.25">
      <c r="A598" s="11"/>
    </row>
    <row r="599" spans="1:1" x14ac:dyDescent="0.25">
      <c r="A599" s="11"/>
    </row>
    <row r="600" spans="1:1" x14ac:dyDescent="0.25">
      <c r="A600" s="11"/>
    </row>
    <row r="601" spans="1:1" x14ac:dyDescent="0.25">
      <c r="A601" s="11"/>
    </row>
    <row r="602" spans="1:1" x14ac:dyDescent="0.25">
      <c r="A602" s="11"/>
    </row>
    <row r="603" spans="1:1" x14ac:dyDescent="0.25">
      <c r="A603" s="11"/>
    </row>
    <row r="604" spans="1:1" x14ac:dyDescent="0.25">
      <c r="A604" s="11"/>
    </row>
    <row r="605" spans="1:1" x14ac:dyDescent="0.25">
      <c r="A605" s="11"/>
    </row>
    <row r="606" spans="1:1" x14ac:dyDescent="0.25">
      <c r="A606" s="11"/>
    </row>
    <row r="607" spans="1:1" x14ac:dyDescent="0.25">
      <c r="A607" s="11"/>
    </row>
    <row r="608" spans="1:1" x14ac:dyDescent="0.25">
      <c r="A608" s="11"/>
    </row>
    <row r="609" spans="1:1" x14ac:dyDescent="0.25">
      <c r="A609" s="11"/>
    </row>
    <row r="610" spans="1:1" x14ac:dyDescent="0.25">
      <c r="A610" s="11"/>
    </row>
    <row r="611" spans="1:1" x14ac:dyDescent="0.25">
      <c r="A611" s="11"/>
    </row>
    <row r="612" spans="1:1" x14ac:dyDescent="0.25">
      <c r="A612" s="11"/>
    </row>
    <row r="613" spans="1:1" x14ac:dyDescent="0.25">
      <c r="A613" s="11"/>
    </row>
    <row r="614" spans="1:1" x14ac:dyDescent="0.25">
      <c r="A614" s="11"/>
    </row>
    <row r="615" spans="1:1" x14ac:dyDescent="0.25">
      <c r="A615" s="11"/>
    </row>
    <row r="616" spans="1:1" x14ac:dyDescent="0.25">
      <c r="A616" s="11"/>
    </row>
    <row r="617" spans="1:1" x14ac:dyDescent="0.25">
      <c r="A617" s="11"/>
    </row>
    <row r="618" spans="1:1" x14ac:dyDescent="0.25">
      <c r="A618" s="11"/>
    </row>
    <row r="619" spans="1:1" x14ac:dyDescent="0.25">
      <c r="A619" s="11"/>
    </row>
    <row r="620" spans="1:1" x14ac:dyDescent="0.25">
      <c r="A620" s="11"/>
    </row>
    <row r="621" spans="1:1" x14ac:dyDescent="0.25">
      <c r="A621" s="11"/>
    </row>
    <row r="622" spans="1:1" x14ac:dyDescent="0.25">
      <c r="A622" s="11"/>
    </row>
    <row r="623" spans="1:1" x14ac:dyDescent="0.25">
      <c r="A623" s="11"/>
    </row>
    <row r="624" spans="1:1" x14ac:dyDescent="0.25">
      <c r="A624" s="11"/>
    </row>
    <row r="625" spans="1:1" x14ac:dyDescent="0.25">
      <c r="A625" s="11"/>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C67"/>
  <sheetViews>
    <sheetView workbookViewId="0">
      <selection activeCell="C13" sqref="C13"/>
    </sheetView>
  </sheetViews>
  <sheetFormatPr defaultRowHeight="14" x14ac:dyDescent="0.25"/>
  <cols>
    <col min="1" max="1" width="20.453125" customWidth="1"/>
    <col min="2" max="3" width="13.26953125" bestFit="1" customWidth="1"/>
  </cols>
  <sheetData>
    <row r="3" spans="1:3" x14ac:dyDescent="0.25">
      <c r="A3" s="12" t="s">
        <v>547</v>
      </c>
      <c r="B3" t="s">
        <v>595</v>
      </c>
      <c r="C3" t="s">
        <v>594</v>
      </c>
    </row>
    <row r="4" spans="1:3" x14ac:dyDescent="0.25">
      <c r="A4" s="13" t="s">
        <v>585</v>
      </c>
      <c r="B4" s="1">
        <v>12970.3</v>
      </c>
      <c r="C4" s="1">
        <v>28</v>
      </c>
    </row>
    <row r="5" spans="1:3" x14ac:dyDescent="0.25">
      <c r="A5" s="14">
        <v>8</v>
      </c>
      <c r="B5" s="1">
        <v>2477</v>
      </c>
      <c r="C5" s="1">
        <v>7</v>
      </c>
    </row>
    <row r="6" spans="1:3" x14ac:dyDescent="0.25">
      <c r="A6" s="15" t="s">
        <v>597</v>
      </c>
      <c r="B6" s="1">
        <v>354</v>
      </c>
      <c r="C6" s="1">
        <v>1</v>
      </c>
    </row>
    <row r="7" spans="1:3" x14ac:dyDescent="0.25">
      <c r="A7" s="15" t="s">
        <v>598</v>
      </c>
      <c r="B7" s="1">
        <v>1090</v>
      </c>
      <c r="C7" s="1">
        <v>1</v>
      </c>
    </row>
    <row r="8" spans="1:3" x14ac:dyDescent="0.25">
      <c r="A8" s="15" t="s">
        <v>570</v>
      </c>
      <c r="B8" s="1">
        <v>1033</v>
      </c>
      <c r="C8" s="1">
        <v>5</v>
      </c>
    </row>
    <row r="9" spans="1:3" x14ac:dyDescent="0.25">
      <c r="A9" s="14">
        <v>9</v>
      </c>
      <c r="B9" s="1">
        <v>1379</v>
      </c>
      <c r="C9" s="1">
        <v>9</v>
      </c>
    </row>
    <row r="10" spans="1:3" x14ac:dyDescent="0.25">
      <c r="A10" s="15" t="s">
        <v>570</v>
      </c>
      <c r="B10" s="1">
        <v>591</v>
      </c>
      <c r="C10" s="1">
        <v>6</v>
      </c>
    </row>
    <row r="11" spans="1:3" x14ac:dyDescent="0.25">
      <c r="A11" s="15" t="s">
        <v>599</v>
      </c>
      <c r="B11" s="1">
        <v>728</v>
      </c>
      <c r="C11" s="1">
        <v>1</v>
      </c>
    </row>
    <row r="12" spans="1:3" x14ac:dyDescent="0.25">
      <c r="A12" s="15" t="s">
        <v>548</v>
      </c>
      <c r="B12" s="1">
        <v>60</v>
      </c>
      <c r="C12" s="1">
        <v>2</v>
      </c>
    </row>
    <row r="13" spans="1:3" x14ac:dyDescent="0.25">
      <c r="A13" s="14">
        <v>10</v>
      </c>
      <c r="B13" s="1">
        <v>300</v>
      </c>
      <c r="C13" s="1">
        <v>1</v>
      </c>
    </row>
    <row r="14" spans="1:3" x14ac:dyDescent="0.25">
      <c r="A14" s="15" t="s">
        <v>548</v>
      </c>
      <c r="B14" s="1">
        <v>300</v>
      </c>
      <c r="C14" s="1">
        <v>1</v>
      </c>
    </row>
    <row r="15" spans="1:3" x14ac:dyDescent="0.25">
      <c r="A15" s="14">
        <v>11</v>
      </c>
      <c r="B15" s="1">
        <v>8814.2999999999993</v>
      </c>
      <c r="C15" s="1">
        <v>11</v>
      </c>
    </row>
    <row r="16" spans="1:3" x14ac:dyDescent="0.25">
      <c r="A16" s="15" t="s">
        <v>600</v>
      </c>
      <c r="B16" s="1">
        <v>970</v>
      </c>
      <c r="C16" s="1">
        <v>3</v>
      </c>
    </row>
    <row r="17" spans="1:3" x14ac:dyDescent="0.25">
      <c r="A17" s="15" t="s">
        <v>601</v>
      </c>
      <c r="B17" s="1">
        <v>263.3</v>
      </c>
      <c r="C17" s="1">
        <v>1</v>
      </c>
    </row>
    <row r="18" spans="1:3" x14ac:dyDescent="0.25">
      <c r="A18" s="15" t="s">
        <v>570</v>
      </c>
      <c r="B18" s="1">
        <v>3859</v>
      </c>
      <c r="C18" s="1">
        <v>2</v>
      </c>
    </row>
    <row r="19" spans="1:3" x14ac:dyDescent="0.25">
      <c r="A19" s="15" t="s">
        <v>548</v>
      </c>
      <c r="B19" s="1">
        <v>3722</v>
      </c>
      <c r="C19" s="1">
        <v>5</v>
      </c>
    </row>
    <row r="20" spans="1:3" x14ac:dyDescent="0.25">
      <c r="A20" s="13" t="s">
        <v>586</v>
      </c>
      <c r="B20" s="1">
        <v>8892</v>
      </c>
      <c r="C20" s="1">
        <v>47</v>
      </c>
    </row>
    <row r="21" spans="1:3" x14ac:dyDescent="0.25">
      <c r="A21" s="13" t="s">
        <v>587</v>
      </c>
      <c r="B21" s="1">
        <v>16700</v>
      </c>
      <c r="C21" s="1">
        <v>4</v>
      </c>
    </row>
    <row r="22" spans="1:3" x14ac:dyDescent="0.25">
      <c r="A22" s="13" t="s">
        <v>588</v>
      </c>
      <c r="B22" s="1">
        <v>8200</v>
      </c>
      <c r="C22" s="1">
        <v>1</v>
      </c>
    </row>
    <row r="23" spans="1:3" x14ac:dyDescent="0.25">
      <c r="A23" s="13" t="s">
        <v>589</v>
      </c>
      <c r="B23" s="1">
        <v>1500</v>
      </c>
      <c r="C23" s="1">
        <v>5</v>
      </c>
    </row>
    <row r="24" spans="1:3" x14ac:dyDescent="0.25">
      <c r="A24" s="14">
        <v>8</v>
      </c>
      <c r="B24" s="1">
        <v>300</v>
      </c>
      <c r="C24" s="1">
        <v>1</v>
      </c>
    </row>
    <row r="25" spans="1:3" x14ac:dyDescent="0.25">
      <c r="A25" s="15" t="s">
        <v>570</v>
      </c>
      <c r="B25" s="1">
        <v>300</v>
      </c>
      <c r="C25" s="1">
        <v>1</v>
      </c>
    </row>
    <row r="26" spans="1:3" x14ac:dyDescent="0.25">
      <c r="A26" s="14">
        <v>9</v>
      </c>
      <c r="B26" s="1">
        <v>900</v>
      </c>
      <c r="C26" s="1">
        <v>3</v>
      </c>
    </row>
    <row r="27" spans="1:3" x14ac:dyDescent="0.25">
      <c r="A27" s="15" t="s">
        <v>600</v>
      </c>
      <c r="B27" s="1">
        <v>800</v>
      </c>
      <c r="C27" s="1">
        <v>2</v>
      </c>
    </row>
    <row r="28" spans="1:3" x14ac:dyDescent="0.25">
      <c r="A28" s="15" t="s">
        <v>570</v>
      </c>
      <c r="B28" s="1">
        <v>100</v>
      </c>
      <c r="C28" s="1">
        <v>1</v>
      </c>
    </row>
    <row r="29" spans="1:3" x14ac:dyDescent="0.25">
      <c r="A29" s="14">
        <v>12</v>
      </c>
      <c r="B29" s="1">
        <v>300</v>
      </c>
      <c r="C29" s="1">
        <v>1</v>
      </c>
    </row>
    <row r="30" spans="1:3" x14ac:dyDescent="0.25">
      <c r="A30" s="15" t="s">
        <v>600</v>
      </c>
      <c r="B30" s="1">
        <v>300</v>
      </c>
      <c r="C30" s="1">
        <v>1</v>
      </c>
    </row>
    <row r="31" spans="1:3" x14ac:dyDescent="0.25">
      <c r="A31" s="13" t="s">
        <v>590</v>
      </c>
      <c r="B31" s="1">
        <v>106</v>
      </c>
      <c r="C31" s="1">
        <v>1</v>
      </c>
    </row>
    <row r="32" spans="1:3" x14ac:dyDescent="0.25">
      <c r="A32" s="14">
        <v>10</v>
      </c>
      <c r="B32" s="1">
        <v>106</v>
      </c>
      <c r="C32" s="1">
        <v>1</v>
      </c>
    </row>
    <row r="33" spans="1:3" x14ac:dyDescent="0.25">
      <c r="A33" s="15" t="s">
        <v>570</v>
      </c>
      <c r="B33" s="1">
        <v>106</v>
      </c>
      <c r="C33" s="1">
        <v>1</v>
      </c>
    </row>
    <row r="34" spans="1:3" x14ac:dyDescent="0.25">
      <c r="A34" s="13" t="s">
        <v>591</v>
      </c>
      <c r="B34" s="1">
        <v>26465</v>
      </c>
      <c r="C34" s="1">
        <v>47</v>
      </c>
    </row>
    <row r="35" spans="1:3" x14ac:dyDescent="0.25">
      <c r="A35" s="14">
        <v>8</v>
      </c>
      <c r="B35" s="1">
        <v>8944</v>
      </c>
      <c r="C35" s="1">
        <v>10</v>
      </c>
    </row>
    <row r="36" spans="1:3" x14ac:dyDescent="0.25">
      <c r="A36" s="15" t="s">
        <v>601</v>
      </c>
      <c r="B36" s="1">
        <v>0</v>
      </c>
      <c r="C36" s="1">
        <v>1</v>
      </c>
    </row>
    <row r="37" spans="1:3" x14ac:dyDescent="0.25">
      <c r="A37" s="15" t="s">
        <v>570</v>
      </c>
      <c r="B37" s="1">
        <v>5399</v>
      </c>
      <c r="C37" s="1">
        <v>4</v>
      </c>
    </row>
    <row r="38" spans="1:3" x14ac:dyDescent="0.25">
      <c r="A38" s="15" t="s">
        <v>602</v>
      </c>
      <c r="B38" s="1">
        <v>2105</v>
      </c>
      <c r="C38" s="1">
        <v>3</v>
      </c>
    </row>
    <row r="39" spans="1:3" x14ac:dyDescent="0.25">
      <c r="A39" s="15" t="s">
        <v>603</v>
      </c>
      <c r="B39" s="1">
        <v>1340</v>
      </c>
      <c r="C39" s="1">
        <v>1</v>
      </c>
    </row>
    <row r="40" spans="1:3" x14ac:dyDescent="0.25">
      <c r="A40" s="15" t="s">
        <v>548</v>
      </c>
      <c r="B40" s="1">
        <v>100</v>
      </c>
      <c r="C40" s="1">
        <v>1</v>
      </c>
    </row>
    <row r="41" spans="1:3" x14ac:dyDescent="0.25">
      <c r="A41" s="14">
        <v>9</v>
      </c>
      <c r="B41" s="1">
        <v>2700</v>
      </c>
      <c r="C41" s="1">
        <v>4</v>
      </c>
    </row>
    <row r="42" spans="1:3" x14ac:dyDescent="0.25">
      <c r="A42" s="15" t="s">
        <v>600</v>
      </c>
      <c r="B42" s="1">
        <v>1760</v>
      </c>
      <c r="C42" s="1">
        <v>1</v>
      </c>
    </row>
    <row r="43" spans="1:3" x14ac:dyDescent="0.25">
      <c r="A43" s="15" t="s">
        <v>601</v>
      </c>
      <c r="B43" s="1">
        <v>890</v>
      </c>
      <c r="C43" s="1">
        <v>1</v>
      </c>
    </row>
    <row r="44" spans="1:3" x14ac:dyDescent="0.25">
      <c r="A44" s="15" t="s">
        <v>570</v>
      </c>
      <c r="B44" s="1">
        <v>0</v>
      </c>
      <c r="C44" s="1">
        <v>1</v>
      </c>
    </row>
    <row r="45" spans="1:3" x14ac:dyDescent="0.25">
      <c r="A45" s="15" t="s">
        <v>548</v>
      </c>
      <c r="B45" s="1">
        <v>50</v>
      </c>
      <c r="C45" s="1">
        <v>1</v>
      </c>
    </row>
    <row r="46" spans="1:3" x14ac:dyDescent="0.25">
      <c r="A46" s="14">
        <v>11</v>
      </c>
      <c r="B46" s="1">
        <v>7640</v>
      </c>
      <c r="C46" s="1">
        <v>6</v>
      </c>
    </row>
    <row r="47" spans="1:3" x14ac:dyDescent="0.25">
      <c r="A47" s="15" t="s">
        <v>600</v>
      </c>
      <c r="B47" s="1">
        <v>7070</v>
      </c>
      <c r="C47" s="1">
        <v>1</v>
      </c>
    </row>
    <row r="48" spans="1:3" x14ac:dyDescent="0.25">
      <c r="A48" s="15" t="s">
        <v>601</v>
      </c>
      <c r="B48" s="1">
        <v>70</v>
      </c>
      <c r="C48" s="1">
        <v>1</v>
      </c>
    </row>
    <row r="49" spans="1:3" x14ac:dyDescent="0.25">
      <c r="A49" s="15" t="s">
        <v>570</v>
      </c>
      <c r="B49" s="1">
        <v>500</v>
      </c>
      <c r="C49" s="1">
        <v>4</v>
      </c>
    </row>
    <row r="50" spans="1:3" x14ac:dyDescent="0.25">
      <c r="A50" s="14">
        <v>12</v>
      </c>
      <c r="B50" s="1">
        <v>7181</v>
      </c>
      <c r="C50" s="1">
        <v>27</v>
      </c>
    </row>
    <row r="51" spans="1:3" x14ac:dyDescent="0.25">
      <c r="A51" s="15" t="s">
        <v>600</v>
      </c>
      <c r="B51" s="1">
        <v>738</v>
      </c>
      <c r="C51" s="1">
        <v>2</v>
      </c>
    </row>
    <row r="52" spans="1:3" x14ac:dyDescent="0.25">
      <c r="A52" s="15" t="s">
        <v>570</v>
      </c>
      <c r="B52" s="1">
        <v>6443</v>
      </c>
      <c r="C52" s="1">
        <v>25</v>
      </c>
    </row>
    <row r="53" spans="1:3" x14ac:dyDescent="0.25">
      <c r="A53" s="13" t="s">
        <v>592</v>
      </c>
      <c r="B53" s="1">
        <v>3472.5</v>
      </c>
      <c r="C53" s="1">
        <v>6</v>
      </c>
    </row>
    <row r="54" spans="1:3" x14ac:dyDescent="0.25">
      <c r="A54" s="14">
        <v>8</v>
      </c>
      <c r="B54" s="1">
        <v>2150</v>
      </c>
      <c r="C54" s="1">
        <v>3</v>
      </c>
    </row>
    <row r="55" spans="1:3" x14ac:dyDescent="0.25">
      <c r="A55" s="15" t="s">
        <v>604</v>
      </c>
      <c r="B55" s="1">
        <v>500</v>
      </c>
      <c r="C55" s="1">
        <v>1</v>
      </c>
    </row>
    <row r="56" spans="1:3" x14ac:dyDescent="0.25">
      <c r="A56" s="15" t="s">
        <v>598</v>
      </c>
      <c r="B56" s="1">
        <v>800</v>
      </c>
      <c r="C56" s="1">
        <v>1</v>
      </c>
    </row>
    <row r="57" spans="1:3" x14ac:dyDescent="0.25">
      <c r="A57" s="15" t="s">
        <v>548</v>
      </c>
      <c r="B57" s="1">
        <v>850</v>
      </c>
      <c r="C57" s="1">
        <v>1</v>
      </c>
    </row>
    <row r="58" spans="1:3" x14ac:dyDescent="0.25">
      <c r="A58" s="14">
        <v>11</v>
      </c>
      <c r="B58" s="1">
        <v>610.5</v>
      </c>
      <c r="C58" s="1">
        <v>1</v>
      </c>
    </row>
    <row r="59" spans="1:3" x14ac:dyDescent="0.25">
      <c r="A59" s="15" t="s">
        <v>570</v>
      </c>
      <c r="B59" s="1">
        <v>610.5</v>
      </c>
      <c r="C59" s="1">
        <v>1</v>
      </c>
    </row>
    <row r="60" spans="1:3" x14ac:dyDescent="0.25">
      <c r="A60" s="14">
        <v>12</v>
      </c>
      <c r="B60" s="1">
        <v>712</v>
      </c>
      <c r="C60" s="1">
        <v>2</v>
      </c>
    </row>
    <row r="61" spans="1:3" x14ac:dyDescent="0.25">
      <c r="A61" s="15" t="s">
        <v>600</v>
      </c>
      <c r="B61" s="1">
        <v>412</v>
      </c>
      <c r="C61" s="1">
        <v>1</v>
      </c>
    </row>
    <row r="62" spans="1:3" x14ac:dyDescent="0.25">
      <c r="A62" s="15" t="s">
        <v>570</v>
      </c>
      <c r="B62" s="1">
        <v>300</v>
      </c>
      <c r="C62" s="1">
        <v>1</v>
      </c>
    </row>
    <row r="63" spans="1:3" x14ac:dyDescent="0.25">
      <c r="A63" s="13" t="s">
        <v>593</v>
      </c>
      <c r="B63" s="1">
        <v>4800</v>
      </c>
      <c r="C63" s="1">
        <v>1</v>
      </c>
    </row>
    <row r="64" spans="1:3" x14ac:dyDescent="0.25">
      <c r="A64" s="14">
        <v>12</v>
      </c>
      <c r="B64" s="1">
        <v>4800</v>
      </c>
      <c r="C64" s="1">
        <v>1</v>
      </c>
    </row>
    <row r="65" spans="1:3" x14ac:dyDescent="0.25">
      <c r="A65" s="15" t="s">
        <v>605</v>
      </c>
      <c r="B65" s="1">
        <v>4800</v>
      </c>
      <c r="C65" s="1">
        <v>1</v>
      </c>
    </row>
    <row r="66" spans="1:3" x14ac:dyDescent="0.25">
      <c r="A66" s="13" t="s">
        <v>548</v>
      </c>
      <c r="B66" s="1">
        <v>25728</v>
      </c>
      <c r="C66" s="1">
        <v>36</v>
      </c>
    </row>
    <row r="67" spans="1:3" x14ac:dyDescent="0.25">
      <c r="A67" s="13" t="s">
        <v>549</v>
      </c>
      <c r="B67" s="1">
        <v>108833.8</v>
      </c>
      <c r="C67" s="1">
        <v>176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19"/>
  <sheetViews>
    <sheetView zoomScale="116" zoomScaleNormal="116" workbookViewId="0">
      <pane xSplit="1" ySplit="1" topLeftCell="B367" activePane="bottomRight" state="frozen"/>
      <selection pane="topRight" activeCell="B1" sqref="B1"/>
      <selection pane="bottomLeft" activeCell="A2" sqref="A2"/>
      <selection pane="bottomRight" activeCell="D367" sqref="D367"/>
    </sheetView>
  </sheetViews>
  <sheetFormatPr defaultRowHeight="14" x14ac:dyDescent="0.25"/>
  <cols>
    <col min="1" max="2" width="10.36328125" customWidth="1"/>
    <col min="3" max="3" width="2.54296875" customWidth="1"/>
    <col min="4" max="4" width="107.81640625" customWidth="1"/>
    <col min="6" max="6" width="2.08984375" customWidth="1"/>
    <col min="7" max="7" width="17" customWidth="1"/>
    <col min="8" max="9" width="11.36328125" customWidth="1"/>
    <col min="10" max="10" width="8.54296875" customWidth="1"/>
    <col min="11" max="11" width="13.7265625" bestFit="1" customWidth="1"/>
  </cols>
  <sheetData>
    <row r="1" spans="1:11" x14ac:dyDescent="0.25">
      <c r="A1" t="s">
        <v>583</v>
      </c>
      <c r="B1" t="s">
        <v>596</v>
      </c>
      <c r="C1" t="s">
        <v>584</v>
      </c>
      <c r="D1" t="s">
        <v>34</v>
      </c>
      <c r="E1" t="s">
        <v>35</v>
      </c>
      <c r="F1" t="s">
        <v>355</v>
      </c>
      <c r="G1" t="s">
        <v>36</v>
      </c>
      <c r="H1" t="s">
        <v>55</v>
      </c>
      <c r="I1" t="s">
        <v>462</v>
      </c>
      <c r="J1" t="s">
        <v>37</v>
      </c>
      <c r="K1" t="s">
        <v>244</v>
      </c>
    </row>
    <row r="2" spans="1:11" x14ac:dyDescent="0.25">
      <c r="A2" s="5">
        <v>43101</v>
      </c>
      <c r="B2" s="1">
        <f>MONTH(A2)</f>
        <v>1</v>
      </c>
      <c r="C2" s="1">
        <f>WEEKDAY(A2,2)</f>
        <v>1</v>
      </c>
      <c r="E2">
        <v>2400</v>
      </c>
    </row>
    <row r="3" spans="1:11" x14ac:dyDescent="0.25">
      <c r="A3" s="5">
        <f>A2+1</f>
        <v>43102</v>
      </c>
      <c r="B3" s="1">
        <f t="shared" ref="B3:B66" si="0">MONTH(A3)</f>
        <v>1</v>
      </c>
      <c r="C3" s="1">
        <f t="shared" ref="C3:C66" si="1">WEEKDAY(A3,2)</f>
        <v>2</v>
      </c>
    </row>
    <row r="4" spans="1:11" x14ac:dyDescent="0.25">
      <c r="A4" s="5">
        <f t="shared" ref="A4:A67" si="2">A3+1</f>
        <v>43103</v>
      </c>
      <c r="B4" s="1">
        <f t="shared" si="0"/>
        <v>1</v>
      </c>
      <c r="C4" s="1">
        <f t="shared" si="1"/>
        <v>3</v>
      </c>
    </row>
    <row r="5" spans="1:11" x14ac:dyDescent="0.25">
      <c r="A5" s="5">
        <f t="shared" si="2"/>
        <v>43104</v>
      </c>
      <c r="B5" s="1">
        <f t="shared" si="0"/>
        <v>1</v>
      </c>
      <c r="C5" s="1">
        <f t="shared" si="1"/>
        <v>4</v>
      </c>
    </row>
    <row r="6" spans="1:11" x14ac:dyDescent="0.25">
      <c r="A6" s="5">
        <f t="shared" si="2"/>
        <v>43105</v>
      </c>
      <c r="B6" s="1">
        <f t="shared" si="0"/>
        <v>1</v>
      </c>
      <c r="C6" s="1">
        <f t="shared" si="1"/>
        <v>5</v>
      </c>
    </row>
    <row r="7" spans="1:11" x14ac:dyDescent="0.25">
      <c r="A7" s="5">
        <f t="shared" si="2"/>
        <v>43106</v>
      </c>
      <c r="B7" s="1">
        <f t="shared" si="0"/>
        <v>1</v>
      </c>
      <c r="C7" s="1">
        <f t="shared" si="1"/>
        <v>6</v>
      </c>
    </row>
    <row r="8" spans="1:11" x14ac:dyDescent="0.25">
      <c r="A8" s="5">
        <f t="shared" si="2"/>
        <v>43107</v>
      </c>
      <c r="B8" s="1">
        <f t="shared" si="0"/>
        <v>1</v>
      </c>
      <c r="C8" s="1">
        <f t="shared" si="1"/>
        <v>7</v>
      </c>
    </row>
    <row r="9" spans="1:11" x14ac:dyDescent="0.25">
      <c r="A9" s="5">
        <f t="shared" si="2"/>
        <v>43108</v>
      </c>
      <c r="B9" s="1">
        <f t="shared" si="0"/>
        <v>1</v>
      </c>
      <c r="C9" s="1">
        <f t="shared" si="1"/>
        <v>1</v>
      </c>
    </row>
    <row r="10" spans="1:11" x14ac:dyDescent="0.25">
      <c r="A10" s="5">
        <f t="shared" si="2"/>
        <v>43109</v>
      </c>
      <c r="B10" s="1">
        <f t="shared" si="0"/>
        <v>1</v>
      </c>
      <c r="C10" s="1">
        <f t="shared" si="1"/>
        <v>2</v>
      </c>
    </row>
    <row r="11" spans="1:11" x14ac:dyDescent="0.25">
      <c r="A11" s="5">
        <f t="shared" si="2"/>
        <v>43110</v>
      </c>
      <c r="B11" s="1">
        <f t="shared" si="0"/>
        <v>1</v>
      </c>
      <c r="C11" s="1">
        <f t="shared" si="1"/>
        <v>3</v>
      </c>
    </row>
    <row r="12" spans="1:11" x14ac:dyDescent="0.25">
      <c r="A12" s="5">
        <f t="shared" si="2"/>
        <v>43111</v>
      </c>
      <c r="B12" s="1">
        <f t="shared" si="0"/>
        <v>1</v>
      </c>
      <c r="C12" s="1">
        <f t="shared" si="1"/>
        <v>4</v>
      </c>
    </row>
    <row r="13" spans="1:11" x14ac:dyDescent="0.25">
      <c r="A13" s="5">
        <f t="shared" si="2"/>
        <v>43112</v>
      </c>
      <c r="B13" s="1">
        <f t="shared" si="0"/>
        <v>1</v>
      </c>
      <c r="C13" s="1">
        <f t="shared" si="1"/>
        <v>5</v>
      </c>
    </row>
    <row r="14" spans="1:11" x14ac:dyDescent="0.25">
      <c r="A14" s="5">
        <f t="shared" si="2"/>
        <v>43113</v>
      </c>
      <c r="B14" s="1">
        <f t="shared" si="0"/>
        <v>1</v>
      </c>
      <c r="C14" s="1">
        <f t="shared" si="1"/>
        <v>6</v>
      </c>
    </row>
    <row r="15" spans="1:11" x14ac:dyDescent="0.25">
      <c r="A15" s="5">
        <f t="shared" si="2"/>
        <v>43114</v>
      </c>
      <c r="B15" s="1">
        <f t="shared" si="0"/>
        <v>1</v>
      </c>
      <c r="C15" s="1">
        <f t="shared" si="1"/>
        <v>7</v>
      </c>
    </row>
    <row r="16" spans="1:11" x14ac:dyDescent="0.25">
      <c r="A16" s="5">
        <f t="shared" si="2"/>
        <v>43115</v>
      </c>
      <c r="B16" s="1">
        <f t="shared" si="0"/>
        <v>1</v>
      </c>
      <c r="C16" s="1">
        <f t="shared" si="1"/>
        <v>1</v>
      </c>
      <c r="D16" t="s">
        <v>414</v>
      </c>
      <c r="E16">
        <v>450</v>
      </c>
      <c r="H16" t="s">
        <v>394</v>
      </c>
    </row>
    <row r="17" spans="1:8" x14ac:dyDescent="0.25">
      <c r="A17" s="5">
        <f t="shared" si="2"/>
        <v>43116</v>
      </c>
      <c r="B17" s="1">
        <f t="shared" si="0"/>
        <v>1</v>
      </c>
      <c r="C17" s="1">
        <f t="shared" si="1"/>
        <v>2</v>
      </c>
    </row>
    <row r="18" spans="1:8" x14ac:dyDescent="0.25">
      <c r="A18" s="5">
        <f t="shared" si="2"/>
        <v>43117</v>
      </c>
      <c r="B18" s="1">
        <f t="shared" si="0"/>
        <v>1</v>
      </c>
      <c r="C18" s="1">
        <f t="shared" si="1"/>
        <v>3</v>
      </c>
    </row>
    <row r="19" spans="1:8" x14ac:dyDescent="0.25">
      <c r="A19" s="5">
        <f t="shared" si="2"/>
        <v>43118</v>
      </c>
      <c r="B19" s="1">
        <f t="shared" si="0"/>
        <v>1</v>
      </c>
      <c r="C19" s="1">
        <f t="shared" si="1"/>
        <v>4</v>
      </c>
    </row>
    <row r="20" spans="1:8" x14ac:dyDescent="0.25">
      <c r="A20" s="5">
        <f t="shared" si="2"/>
        <v>43119</v>
      </c>
      <c r="B20" s="1">
        <f t="shared" si="0"/>
        <v>1</v>
      </c>
      <c r="C20" s="1">
        <f t="shared" si="1"/>
        <v>5</v>
      </c>
      <c r="D20" t="s">
        <v>415</v>
      </c>
      <c r="E20">
        <v>2600</v>
      </c>
    </row>
    <row r="21" spans="1:8" x14ac:dyDescent="0.25">
      <c r="A21" s="5">
        <f t="shared" si="2"/>
        <v>43120</v>
      </c>
      <c r="B21" s="1">
        <f t="shared" si="0"/>
        <v>1</v>
      </c>
      <c r="C21" s="1">
        <f t="shared" si="1"/>
        <v>6</v>
      </c>
    </row>
    <row r="22" spans="1:8" x14ac:dyDescent="0.25">
      <c r="A22" s="5">
        <f t="shared" si="2"/>
        <v>43121</v>
      </c>
      <c r="B22" s="1">
        <f t="shared" si="0"/>
        <v>1</v>
      </c>
      <c r="C22" s="1">
        <f t="shared" si="1"/>
        <v>7</v>
      </c>
    </row>
    <row r="23" spans="1:8" x14ac:dyDescent="0.25">
      <c r="A23" s="5">
        <f t="shared" si="2"/>
        <v>43122</v>
      </c>
      <c r="B23" s="1">
        <f t="shared" si="0"/>
        <v>1</v>
      </c>
      <c r="C23" s="1">
        <f t="shared" si="1"/>
        <v>1</v>
      </c>
    </row>
    <row r="24" spans="1:8" x14ac:dyDescent="0.25">
      <c r="A24" s="5">
        <f t="shared" si="2"/>
        <v>43123</v>
      </c>
      <c r="B24" s="1">
        <f t="shared" si="0"/>
        <v>1</v>
      </c>
      <c r="C24" s="1">
        <f t="shared" si="1"/>
        <v>2</v>
      </c>
    </row>
    <row r="25" spans="1:8" x14ac:dyDescent="0.25">
      <c r="A25" s="5">
        <f t="shared" si="2"/>
        <v>43124</v>
      </c>
      <c r="B25" s="1">
        <f t="shared" si="0"/>
        <v>1</v>
      </c>
      <c r="C25" s="1">
        <f t="shared" si="1"/>
        <v>3</v>
      </c>
    </row>
    <row r="26" spans="1:8" x14ac:dyDescent="0.25">
      <c r="A26" s="5">
        <f t="shared" si="2"/>
        <v>43125</v>
      </c>
      <c r="B26" s="1">
        <f t="shared" si="0"/>
        <v>1</v>
      </c>
      <c r="C26" s="1">
        <f t="shared" si="1"/>
        <v>4</v>
      </c>
    </row>
    <row r="27" spans="1:8" x14ac:dyDescent="0.25">
      <c r="A27" s="5">
        <f t="shared" si="2"/>
        <v>43126</v>
      </c>
      <c r="B27" s="1">
        <f t="shared" si="0"/>
        <v>1</v>
      </c>
      <c r="C27" s="1">
        <f t="shared" si="1"/>
        <v>5</v>
      </c>
    </row>
    <row r="28" spans="1:8" x14ac:dyDescent="0.25">
      <c r="A28" s="5">
        <f t="shared" si="2"/>
        <v>43127</v>
      </c>
      <c r="B28" s="1">
        <f t="shared" si="0"/>
        <v>1</v>
      </c>
      <c r="C28" s="1">
        <f t="shared" si="1"/>
        <v>6</v>
      </c>
      <c r="D28" t="s">
        <v>361</v>
      </c>
      <c r="H28" t="s">
        <v>360</v>
      </c>
    </row>
    <row r="29" spans="1:8" x14ac:dyDescent="0.25">
      <c r="A29" s="5">
        <f t="shared" si="2"/>
        <v>43128</v>
      </c>
      <c r="B29" s="1">
        <f t="shared" si="0"/>
        <v>1</v>
      </c>
      <c r="C29" s="1">
        <f t="shared" si="1"/>
        <v>7</v>
      </c>
      <c r="H29" t="s">
        <v>360</v>
      </c>
    </row>
    <row r="30" spans="1:8" x14ac:dyDescent="0.25">
      <c r="A30" s="5">
        <f t="shared" si="2"/>
        <v>43129</v>
      </c>
      <c r="B30" s="1">
        <f t="shared" si="0"/>
        <v>1</v>
      </c>
      <c r="C30" s="1">
        <f t="shared" si="1"/>
        <v>1</v>
      </c>
      <c r="D30" t="s">
        <v>362</v>
      </c>
      <c r="H30" t="s">
        <v>360</v>
      </c>
    </row>
    <row r="31" spans="1:8" x14ac:dyDescent="0.25">
      <c r="A31" s="5">
        <f t="shared" si="2"/>
        <v>43130</v>
      </c>
      <c r="B31" s="1">
        <f t="shared" si="0"/>
        <v>1</v>
      </c>
      <c r="C31" s="1">
        <f t="shared" si="1"/>
        <v>2</v>
      </c>
      <c r="H31" t="s">
        <v>360</v>
      </c>
    </row>
    <row r="32" spans="1:8" x14ac:dyDescent="0.25">
      <c r="A32" s="5">
        <f t="shared" si="2"/>
        <v>43131</v>
      </c>
      <c r="B32" s="1">
        <f t="shared" si="0"/>
        <v>1</v>
      </c>
      <c r="C32" s="1">
        <f t="shared" si="1"/>
        <v>3</v>
      </c>
      <c r="H32" t="s">
        <v>360</v>
      </c>
    </row>
    <row r="33" spans="1:8" x14ac:dyDescent="0.25">
      <c r="A33" s="5">
        <f t="shared" si="2"/>
        <v>43132</v>
      </c>
      <c r="B33" s="1">
        <f t="shared" si="0"/>
        <v>2</v>
      </c>
      <c r="C33" s="1">
        <f t="shared" si="1"/>
        <v>4</v>
      </c>
      <c r="H33" t="s">
        <v>360</v>
      </c>
    </row>
    <row r="34" spans="1:8" x14ac:dyDescent="0.25">
      <c r="A34" s="5">
        <f t="shared" si="2"/>
        <v>43133</v>
      </c>
      <c r="B34" s="1">
        <f t="shared" si="0"/>
        <v>2</v>
      </c>
      <c r="C34" s="1">
        <f t="shared" si="1"/>
        <v>5</v>
      </c>
      <c r="H34" t="s">
        <v>360</v>
      </c>
    </row>
    <row r="35" spans="1:8" x14ac:dyDescent="0.25">
      <c r="A35" s="5">
        <f t="shared" si="2"/>
        <v>43134</v>
      </c>
      <c r="B35" s="1">
        <f t="shared" si="0"/>
        <v>2</v>
      </c>
      <c r="C35" s="1">
        <f t="shared" si="1"/>
        <v>6</v>
      </c>
      <c r="D35" t="s">
        <v>363</v>
      </c>
      <c r="H35" t="s">
        <v>360</v>
      </c>
    </row>
    <row r="36" spans="1:8" x14ac:dyDescent="0.25">
      <c r="A36" s="5">
        <f t="shared" si="2"/>
        <v>43135</v>
      </c>
      <c r="B36" s="1">
        <f t="shared" si="0"/>
        <v>2</v>
      </c>
      <c r="C36" s="1">
        <f t="shared" si="1"/>
        <v>7</v>
      </c>
      <c r="H36" t="s">
        <v>360</v>
      </c>
    </row>
    <row r="37" spans="1:8" x14ac:dyDescent="0.25">
      <c r="A37" s="5">
        <f t="shared" si="2"/>
        <v>43136</v>
      </c>
      <c r="B37" s="1">
        <f t="shared" si="0"/>
        <v>2</v>
      </c>
      <c r="C37" s="1">
        <f t="shared" si="1"/>
        <v>1</v>
      </c>
    </row>
    <row r="38" spans="1:8" x14ac:dyDescent="0.25">
      <c r="A38" s="5">
        <f t="shared" si="2"/>
        <v>43137</v>
      </c>
      <c r="B38" s="1">
        <f t="shared" si="0"/>
        <v>2</v>
      </c>
      <c r="C38" s="1">
        <f t="shared" si="1"/>
        <v>2</v>
      </c>
    </row>
    <row r="39" spans="1:8" x14ac:dyDescent="0.25">
      <c r="A39" s="5">
        <f t="shared" si="2"/>
        <v>43138</v>
      </c>
      <c r="B39" s="1">
        <f t="shared" si="0"/>
        <v>2</v>
      </c>
      <c r="C39" s="1">
        <f t="shared" si="1"/>
        <v>3</v>
      </c>
    </row>
    <row r="40" spans="1:8" x14ac:dyDescent="0.25">
      <c r="A40" s="5">
        <f t="shared" si="2"/>
        <v>43139</v>
      </c>
      <c r="B40" s="1">
        <f t="shared" si="0"/>
        <v>2</v>
      </c>
      <c r="C40" s="1">
        <f t="shared" si="1"/>
        <v>4</v>
      </c>
      <c r="D40" t="s">
        <v>364</v>
      </c>
    </row>
    <row r="41" spans="1:8" x14ac:dyDescent="0.25">
      <c r="A41" s="5">
        <f t="shared" si="2"/>
        <v>43140</v>
      </c>
      <c r="B41" s="1">
        <f t="shared" si="0"/>
        <v>2</v>
      </c>
      <c r="C41" s="1">
        <f t="shared" si="1"/>
        <v>5</v>
      </c>
      <c r="D41" t="s">
        <v>365</v>
      </c>
    </row>
    <row r="42" spans="1:8" x14ac:dyDescent="0.25">
      <c r="A42" s="5">
        <f t="shared" si="2"/>
        <v>43141</v>
      </c>
      <c r="B42" s="1">
        <f t="shared" si="0"/>
        <v>2</v>
      </c>
      <c r="C42" s="1">
        <f t="shared" si="1"/>
        <v>6</v>
      </c>
      <c r="D42" t="s">
        <v>366</v>
      </c>
    </row>
    <row r="43" spans="1:8" x14ac:dyDescent="0.25">
      <c r="A43" s="5">
        <f t="shared" si="2"/>
        <v>43142</v>
      </c>
      <c r="B43" s="1">
        <f t="shared" si="0"/>
        <v>2</v>
      </c>
      <c r="C43" s="1">
        <f t="shared" si="1"/>
        <v>7</v>
      </c>
    </row>
    <row r="44" spans="1:8" x14ac:dyDescent="0.25">
      <c r="A44" s="5">
        <f t="shared" si="2"/>
        <v>43143</v>
      </c>
      <c r="B44" s="1">
        <f t="shared" si="0"/>
        <v>2</v>
      </c>
      <c r="C44" s="1">
        <f t="shared" si="1"/>
        <v>1</v>
      </c>
    </row>
    <row r="45" spans="1:8" x14ac:dyDescent="0.25">
      <c r="A45" s="5">
        <f t="shared" si="2"/>
        <v>43144</v>
      </c>
      <c r="B45" s="1">
        <f t="shared" si="0"/>
        <v>2</v>
      </c>
      <c r="C45" s="1">
        <f t="shared" si="1"/>
        <v>2</v>
      </c>
    </row>
    <row r="46" spans="1:8" x14ac:dyDescent="0.25">
      <c r="A46" s="5">
        <f t="shared" si="2"/>
        <v>43145</v>
      </c>
      <c r="B46" s="1">
        <f t="shared" si="0"/>
        <v>2</v>
      </c>
      <c r="C46" s="1">
        <f t="shared" si="1"/>
        <v>3</v>
      </c>
    </row>
    <row r="47" spans="1:8" x14ac:dyDescent="0.25">
      <c r="A47" s="5">
        <f t="shared" si="2"/>
        <v>43146</v>
      </c>
      <c r="B47" s="1">
        <f t="shared" si="0"/>
        <v>2</v>
      </c>
      <c r="C47" s="1">
        <f t="shared" si="1"/>
        <v>4</v>
      </c>
    </row>
    <row r="48" spans="1:8" x14ac:dyDescent="0.25">
      <c r="A48" s="5">
        <f t="shared" si="2"/>
        <v>43147</v>
      </c>
      <c r="B48" s="1">
        <f t="shared" si="0"/>
        <v>2</v>
      </c>
      <c r="C48" s="1">
        <f t="shared" si="1"/>
        <v>5</v>
      </c>
    </row>
    <row r="49" spans="1:4" x14ac:dyDescent="0.25">
      <c r="A49" s="5">
        <f t="shared" si="2"/>
        <v>43148</v>
      </c>
      <c r="B49" s="1">
        <f t="shared" si="0"/>
        <v>2</v>
      </c>
      <c r="C49" s="1">
        <f t="shared" si="1"/>
        <v>6</v>
      </c>
    </row>
    <row r="50" spans="1:4" x14ac:dyDescent="0.25">
      <c r="A50" s="5">
        <f t="shared" si="2"/>
        <v>43149</v>
      </c>
      <c r="B50" s="1">
        <f t="shared" si="0"/>
        <v>2</v>
      </c>
      <c r="C50" s="1">
        <f t="shared" si="1"/>
        <v>7</v>
      </c>
    </row>
    <row r="51" spans="1:4" x14ac:dyDescent="0.25">
      <c r="A51" s="5">
        <f t="shared" si="2"/>
        <v>43150</v>
      </c>
      <c r="B51" s="1">
        <f t="shared" si="0"/>
        <v>2</v>
      </c>
      <c r="C51" s="1">
        <f t="shared" si="1"/>
        <v>1</v>
      </c>
    </row>
    <row r="52" spans="1:4" x14ac:dyDescent="0.25">
      <c r="A52" s="5">
        <f t="shared" si="2"/>
        <v>43151</v>
      </c>
      <c r="B52" s="1">
        <f t="shared" si="0"/>
        <v>2</v>
      </c>
      <c r="C52" s="1">
        <f t="shared" si="1"/>
        <v>2</v>
      </c>
    </row>
    <row r="53" spans="1:4" x14ac:dyDescent="0.25">
      <c r="A53" s="5">
        <f t="shared" si="2"/>
        <v>43152</v>
      </c>
      <c r="B53" s="1">
        <f t="shared" si="0"/>
        <v>2</v>
      </c>
      <c r="C53" s="1">
        <f t="shared" si="1"/>
        <v>3</v>
      </c>
    </row>
    <row r="54" spans="1:4" x14ac:dyDescent="0.25">
      <c r="A54" s="5">
        <f t="shared" si="2"/>
        <v>43153</v>
      </c>
      <c r="B54" s="1">
        <f t="shared" si="0"/>
        <v>2</v>
      </c>
      <c r="C54" s="1">
        <f t="shared" si="1"/>
        <v>4</v>
      </c>
    </row>
    <row r="55" spans="1:4" x14ac:dyDescent="0.25">
      <c r="A55" s="5">
        <f t="shared" si="2"/>
        <v>43154</v>
      </c>
      <c r="B55" s="1">
        <f t="shared" si="0"/>
        <v>2</v>
      </c>
      <c r="C55" s="1">
        <f t="shared" si="1"/>
        <v>5</v>
      </c>
    </row>
    <row r="56" spans="1:4" x14ac:dyDescent="0.25">
      <c r="A56" s="5">
        <f t="shared" si="2"/>
        <v>43155</v>
      </c>
      <c r="B56" s="1">
        <f t="shared" si="0"/>
        <v>2</v>
      </c>
      <c r="C56" s="1">
        <f t="shared" si="1"/>
        <v>6</v>
      </c>
      <c r="D56" t="s">
        <v>367</v>
      </c>
    </row>
    <row r="57" spans="1:4" x14ac:dyDescent="0.25">
      <c r="A57" s="5">
        <f t="shared" si="2"/>
        <v>43156</v>
      </c>
      <c r="B57" s="1">
        <f t="shared" si="0"/>
        <v>2</v>
      </c>
      <c r="C57" s="1">
        <f t="shared" si="1"/>
        <v>7</v>
      </c>
    </row>
    <row r="58" spans="1:4" x14ac:dyDescent="0.25">
      <c r="A58" s="5">
        <f t="shared" si="2"/>
        <v>43157</v>
      </c>
      <c r="B58" s="1">
        <f t="shared" si="0"/>
        <v>2</v>
      </c>
      <c r="C58" s="1">
        <f t="shared" si="1"/>
        <v>1</v>
      </c>
    </row>
    <row r="59" spans="1:4" x14ac:dyDescent="0.25">
      <c r="A59" s="5">
        <f t="shared" si="2"/>
        <v>43158</v>
      </c>
      <c r="B59" s="1">
        <f t="shared" si="0"/>
        <v>2</v>
      </c>
      <c r="C59" s="1">
        <f t="shared" si="1"/>
        <v>2</v>
      </c>
      <c r="D59" t="s">
        <v>368</v>
      </c>
    </row>
    <row r="60" spans="1:4" x14ac:dyDescent="0.25">
      <c r="A60" s="5">
        <f t="shared" si="2"/>
        <v>43159</v>
      </c>
      <c r="B60" s="1">
        <f t="shared" si="0"/>
        <v>2</v>
      </c>
      <c r="C60" s="1">
        <f t="shared" si="1"/>
        <v>3</v>
      </c>
    </row>
    <row r="61" spans="1:4" x14ac:dyDescent="0.25">
      <c r="A61" s="5">
        <f t="shared" si="2"/>
        <v>43160</v>
      </c>
      <c r="B61" s="1">
        <f t="shared" si="0"/>
        <v>3</v>
      </c>
      <c r="C61" s="1">
        <f t="shared" si="1"/>
        <v>4</v>
      </c>
    </row>
    <row r="62" spans="1:4" x14ac:dyDescent="0.25">
      <c r="A62" s="5">
        <f t="shared" si="2"/>
        <v>43161</v>
      </c>
      <c r="B62" s="1">
        <f t="shared" si="0"/>
        <v>3</v>
      </c>
      <c r="C62" s="1">
        <f t="shared" si="1"/>
        <v>5</v>
      </c>
    </row>
    <row r="63" spans="1:4" x14ac:dyDescent="0.25">
      <c r="A63" s="5">
        <f t="shared" si="2"/>
        <v>43162</v>
      </c>
      <c r="B63" s="1">
        <f t="shared" si="0"/>
        <v>3</v>
      </c>
      <c r="C63" s="1">
        <f t="shared" si="1"/>
        <v>6</v>
      </c>
    </row>
    <row r="64" spans="1:4" x14ac:dyDescent="0.25">
      <c r="A64" s="5">
        <f t="shared" si="2"/>
        <v>43163</v>
      </c>
      <c r="B64" s="1">
        <f t="shared" si="0"/>
        <v>3</v>
      </c>
      <c r="C64" s="1">
        <f t="shared" si="1"/>
        <v>7</v>
      </c>
      <c r="D64" t="s">
        <v>369</v>
      </c>
    </row>
    <row r="65" spans="1:8" x14ac:dyDescent="0.25">
      <c r="A65" s="5">
        <f t="shared" si="2"/>
        <v>43164</v>
      </c>
      <c r="B65" s="1">
        <f t="shared" si="0"/>
        <v>3</v>
      </c>
      <c r="C65" s="1">
        <f t="shared" si="1"/>
        <v>1</v>
      </c>
      <c r="D65" t="s">
        <v>370</v>
      </c>
    </row>
    <row r="66" spans="1:8" x14ac:dyDescent="0.25">
      <c r="A66" s="5">
        <f t="shared" si="2"/>
        <v>43165</v>
      </c>
      <c r="B66" s="1">
        <f t="shared" si="0"/>
        <v>3</v>
      </c>
      <c r="C66" s="1">
        <f t="shared" si="1"/>
        <v>2</v>
      </c>
    </row>
    <row r="67" spans="1:8" x14ac:dyDescent="0.25">
      <c r="A67" s="5">
        <f t="shared" si="2"/>
        <v>43166</v>
      </c>
      <c r="B67" s="1">
        <f t="shared" ref="B67:B130" si="3">MONTH(A67)</f>
        <v>3</v>
      </c>
      <c r="C67" s="1">
        <f t="shared" ref="C67:C126" si="4">WEEKDAY(A67,2)</f>
        <v>3</v>
      </c>
    </row>
    <row r="68" spans="1:8" x14ac:dyDescent="0.25">
      <c r="A68" s="5">
        <f t="shared" ref="A68:A125" si="5">A67+1</f>
        <v>43167</v>
      </c>
      <c r="B68" s="1">
        <f t="shared" si="3"/>
        <v>3</v>
      </c>
      <c r="C68" s="1">
        <f t="shared" si="4"/>
        <v>4</v>
      </c>
    </row>
    <row r="69" spans="1:8" x14ac:dyDescent="0.25">
      <c r="A69" s="5">
        <f t="shared" si="5"/>
        <v>43168</v>
      </c>
      <c r="B69" s="1">
        <f t="shared" si="3"/>
        <v>3</v>
      </c>
      <c r="C69" s="1">
        <f t="shared" si="4"/>
        <v>5</v>
      </c>
    </row>
    <row r="70" spans="1:8" x14ac:dyDescent="0.25">
      <c r="A70" s="5">
        <f t="shared" si="5"/>
        <v>43169</v>
      </c>
      <c r="B70" s="1">
        <f t="shared" si="3"/>
        <v>3</v>
      </c>
      <c r="C70" s="1">
        <f t="shared" si="4"/>
        <v>6</v>
      </c>
      <c r="D70" t="s">
        <v>372</v>
      </c>
      <c r="H70" t="s">
        <v>371</v>
      </c>
    </row>
    <row r="71" spans="1:8" x14ac:dyDescent="0.25">
      <c r="A71" s="5">
        <f t="shared" si="5"/>
        <v>43170</v>
      </c>
      <c r="B71" s="1">
        <f t="shared" si="3"/>
        <v>3</v>
      </c>
      <c r="C71" s="1">
        <f t="shared" si="4"/>
        <v>7</v>
      </c>
    </row>
    <row r="72" spans="1:8" x14ac:dyDescent="0.25">
      <c r="A72" s="5">
        <f t="shared" si="5"/>
        <v>43171</v>
      </c>
      <c r="B72" s="1">
        <f t="shared" si="3"/>
        <v>3</v>
      </c>
      <c r="C72" s="1">
        <f t="shared" si="4"/>
        <v>1</v>
      </c>
    </row>
    <row r="73" spans="1:8" x14ac:dyDescent="0.25">
      <c r="A73" s="5">
        <f t="shared" si="5"/>
        <v>43172</v>
      </c>
      <c r="B73" s="1">
        <f t="shared" si="3"/>
        <v>3</v>
      </c>
      <c r="C73" s="1">
        <f t="shared" si="4"/>
        <v>2</v>
      </c>
      <c r="D73" t="s">
        <v>373</v>
      </c>
    </row>
    <row r="74" spans="1:8" x14ac:dyDescent="0.25">
      <c r="A74" s="5">
        <f t="shared" si="5"/>
        <v>43173</v>
      </c>
      <c r="B74" s="1">
        <f t="shared" si="3"/>
        <v>3</v>
      </c>
      <c r="C74" s="1">
        <f t="shared" si="4"/>
        <v>3</v>
      </c>
    </row>
    <row r="75" spans="1:8" x14ac:dyDescent="0.25">
      <c r="A75" s="5">
        <f t="shared" si="5"/>
        <v>43174</v>
      </c>
      <c r="B75" s="1">
        <f t="shared" si="3"/>
        <v>3</v>
      </c>
      <c r="C75" s="1">
        <f t="shared" si="4"/>
        <v>4</v>
      </c>
    </row>
    <row r="76" spans="1:8" x14ac:dyDescent="0.25">
      <c r="A76" s="5">
        <f t="shared" si="5"/>
        <v>43175</v>
      </c>
      <c r="B76" s="1">
        <f t="shared" si="3"/>
        <v>3</v>
      </c>
      <c r="C76" s="1">
        <f t="shared" si="4"/>
        <v>5</v>
      </c>
      <c r="D76" t="s">
        <v>416</v>
      </c>
      <c r="E76">
        <v>440</v>
      </c>
      <c r="H76" t="s">
        <v>394</v>
      </c>
    </row>
    <row r="77" spans="1:8" x14ac:dyDescent="0.25">
      <c r="A77" s="5">
        <f t="shared" si="5"/>
        <v>43176</v>
      </c>
      <c r="B77" s="1">
        <f t="shared" si="3"/>
        <v>3</v>
      </c>
      <c r="C77" s="1">
        <f t="shared" si="4"/>
        <v>6</v>
      </c>
    </row>
    <row r="78" spans="1:8" x14ac:dyDescent="0.25">
      <c r="A78" s="5">
        <f t="shared" si="5"/>
        <v>43177</v>
      </c>
      <c r="B78" s="1">
        <f t="shared" si="3"/>
        <v>3</v>
      </c>
      <c r="C78" s="1">
        <f t="shared" si="4"/>
        <v>7</v>
      </c>
    </row>
    <row r="79" spans="1:8" x14ac:dyDescent="0.25">
      <c r="A79" s="5">
        <f t="shared" si="5"/>
        <v>43178</v>
      </c>
      <c r="B79" s="1">
        <f t="shared" si="3"/>
        <v>3</v>
      </c>
      <c r="C79" s="1">
        <f t="shared" si="4"/>
        <v>1</v>
      </c>
    </row>
    <row r="80" spans="1:8" x14ac:dyDescent="0.25">
      <c r="A80" s="5">
        <f t="shared" si="5"/>
        <v>43179</v>
      </c>
      <c r="B80" s="1">
        <f t="shared" si="3"/>
        <v>3</v>
      </c>
      <c r="C80" s="1">
        <f t="shared" si="4"/>
        <v>2</v>
      </c>
    </row>
    <row r="81" spans="1:4" x14ac:dyDescent="0.25">
      <c r="A81" s="5">
        <f t="shared" si="5"/>
        <v>43180</v>
      </c>
      <c r="B81" s="1">
        <f t="shared" si="3"/>
        <v>3</v>
      </c>
      <c r="C81" s="1">
        <f t="shared" si="4"/>
        <v>3</v>
      </c>
      <c r="D81" t="s">
        <v>417</v>
      </c>
    </row>
    <row r="82" spans="1:4" x14ac:dyDescent="0.25">
      <c r="A82" s="5">
        <f t="shared" si="5"/>
        <v>43181</v>
      </c>
      <c r="B82" s="1">
        <f t="shared" si="3"/>
        <v>3</v>
      </c>
      <c r="C82" s="1">
        <f t="shared" si="4"/>
        <v>4</v>
      </c>
    </row>
    <row r="83" spans="1:4" x14ac:dyDescent="0.25">
      <c r="A83" s="5">
        <f t="shared" si="5"/>
        <v>43182</v>
      </c>
      <c r="B83" s="1">
        <f t="shared" si="3"/>
        <v>3</v>
      </c>
      <c r="C83" s="1">
        <f t="shared" si="4"/>
        <v>5</v>
      </c>
    </row>
    <row r="84" spans="1:4" x14ac:dyDescent="0.25">
      <c r="A84" s="5">
        <f t="shared" si="5"/>
        <v>43183</v>
      </c>
      <c r="B84" s="1">
        <f t="shared" si="3"/>
        <v>3</v>
      </c>
      <c r="C84" s="1">
        <f t="shared" si="4"/>
        <v>6</v>
      </c>
      <c r="D84" t="s">
        <v>374</v>
      </c>
    </row>
    <row r="85" spans="1:4" x14ac:dyDescent="0.25">
      <c r="A85" s="5">
        <f t="shared" si="5"/>
        <v>43184</v>
      </c>
      <c r="B85" s="1">
        <f t="shared" si="3"/>
        <v>3</v>
      </c>
      <c r="C85" s="1">
        <f t="shared" si="4"/>
        <v>7</v>
      </c>
      <c r="D85" t="s">
        <v>375</v>
      </c>
    </row>
    <row r="86" spans="1:4" x14ac:dyDescent="0.25">
      <c r="A86" s="5">
        <f t="shared" si="5"/>
        <v>43185</v>
      </c>
      <c r="B86" s="1">
        <f t="shared" si="3"/>
        <v>3</v>
      </c>
      <c r="C86" s="1">
        <f t="shared" si="4"/>
        <v>1</v>
      </c>
    </row>
    <row r="87" spans="1:4" x14ac:dyDescent="0.25">
      <c r="A87" s="5">
        <f t="shared" si="5"/>
        <v>43186</v>
      </c>
      <c r="B87" s="1">
        <f t="shared" si="3"/>
        <v>3</v>
      </c>
      <c r="C87" s="1">
        <f t="shared" si="4"/>
        <v>2</v>
      </c>
    </row>
    <row r="88" spans="1:4" x14ac:dyDescent="0.25">
      <c r="A88" s="5">
        <f t="shared" si="5"/>
        <v>43187</v>
      </c>
      <c r="B88" s="1">
        <f t="shared" si="3"/>
        <v>3</v>
      </c>
      <c r="C88" s="1">
        <f t="shared" si="4"/>
        <v>3</v>
      </c>
    </row>
    <row r="89" spans="1:4" x14ac:dyDescent="0.25">
      <c r="A89" s="5">
        <f t="shared" si="5"/>
        <v>43188</v>
      </c>
      <c r="B89" s="1">
        <f t="shared" si="3"/>
        <v>3</v>
      </c>
      <c r="C89" s="1">
        <f t="shared" si="4"/>
        <v>4</v>
      </c>
    </row>
    <row r="90" spans="1:4" x14ac:dyDescent="0.25">
      <c r="A90" s="5">
        <f t="shared" si="5"/>
        <v>43189</v>
      </c>
      <c r="B90" s="1">
        <f t="shared" si="3"/>
        <v>3</v>
      </c>
      <c r="C90" s="1">
        <f t="shared" si="4"/>
        <v>5</v>
      </c>
    </row>
    <row r="91" spans="1:4" x14ac:dyDescent="0.25">
      <c r="A91" s="5">
        <f t="shared" si="5"/>
        <v>43190</v>
      </c>
      <c r="B91" s="1">
        <f t="shared" si="3"/>
        <v>3</v>
      </c>
      <c r="C91" s="1">
        <f t="shared" si="4"/>
        <v>6</v>
      </c>
    </row>
    <row r="92" spans="1:4" x14ac:dyDescent="0.25">
      <c r="A92" s="5">
        <f t="shared" si="5"/>
        <v>43191</v>
      </c>
      <c r="B92" s="1">
        <f t="shared" si="3"/>
        <v>4</v>
      </c>
      <c r="C92" s="1">
        <f t="shared" si="4"/>
        <v>7</v>
      </c>
    </row>
    <row r="93" spans="1:4" x14ac:dyDescent="0.25">
      <c r="A93" s="5">
        <f t="shared" si="5"/>
        <v>43192</v>
      </c>
      <c r="B93" s="1">
        <f t="shared" si="3"/>
        <v>4</v>
      </c>
      <c r="C93" s="1">
        <f t="shared" si="4"/>
        <v>1</v>
      </c>
    </row>
    <row r="94" spans="1:4" x14ac:dyDescent="0.25">
      <c r="A94" s="5">
        <f t="shared" si="5"/>
        <v>43193</v>
      </c>
      <c r="B94" s="1">
        <f t="shared" si="3"/>
        <v>4</v>
      </c>
      <c r="C94" s="1">
        <f t="shared" si="4"/>
        <v>2</v>
      </c>
    </row>
    <row r="95" spans="1:4" x14ac:dyDescent="0.25">
      <c r="A95" s="5">
        <f t="shared" si="5"/>
        <v>43194</v>
      </c>
      <c r="B95" s="1">
        <f t="shared" si="3"/>
        <v>4</v>
      </c>
      <c r="C95" s="1">
        <f t="shared" si="4"/>
        <v>3</v>
      </c>
    </row>
    <row r="96" spans="1:4" x14ac:dyDescent="0.25">
      <c r="A96" s="5">
        <f t="shared" si="5"/>
        <v>43195</v>
      </c>
      <c r="B96" s="1">
        <f t="shared" si="3"/>
        <v>4</v>
      </c>
      <c r="C96" s="1">
        <f t="shared" si="4"/>
        <v>4</v>
      </c>
    </row>
    <row r="97" spans="1:8" x14ac:dyDescent="0.25">
      <c r="A97" s="5">
        <f t="shared" si="5"/>
        <v>43196</v>
      </c>
      <c r="B97" s="1">
        <f t="shared" si="3"/>
        <v>4</v>
      </c>
      <c r="C97" s="1">
        <f t="shared" si="4"/>
        <v>5</v>
      </c>
    </row>
    <row r="98" spans="1:8" x14ac:dyDescent="0.25">
      <c r="A98" s="5">
        <f t="shared" si="5"/>
        <v>43197</v>
      </c>
      <c r="B98" s="1">
        <f t="shared" si="3"/>
        <v>4</v>
      </c>
      <c r="C98" s="1">
        <f t="shared" si="4"/>
        <v>6</v>
      </c>
    </row>
    <row r="99" spans="1:8" ht="70" x14ac:dyDescent="0.25">
      <c r="A99" s="5">
        <f t="shared" si="5"/>
        <v>43198</v>
      </c>
      <c r="B99" s="1">
        <f t="shared" si="3"/>
        <v>4</v>
      </c>
      <c r="C99" s="1">
        <f t="shared" si="4"/>
        <v>7</v>
      </c>
      <c r="D99" s="2" t="s">
        <v>359</v>
      </c>
      <c r="G99" t="s">
        <v>357</v>
      </c>
      <c r="H99" t="s">
        <v>358</v>
      </c>
    </row>
    <row r="100" spans="1:8" x14ac:dyDescent="0.25">
      <c r="A100" s="5">
        <f t="shared" si="5"/>
        <v>43199</v>
      </c>
      <c r="B100" s="1">
        <f t="shared" si="3"/>
        <v>4</v>
      </c>
      <c r="C100" s="1">
        <f t="shared" si="4"/>
        <v>1</v>
      </c>
      <c r="D100" t="s">
        <v>428</v>
      </c>
      <c r="E100">
        <v>1100</v>
      </c>
      <c r="G100" t="s">
        <v>429</v>
      </c>
      <c r="H100" t="s">
        <v>426</v>
      </c>
    </row>
    <row r="101" spans="1:8" x14ac:dyDescent="0.25">
      <c r="A101" s="5">
        <f t="shared" si="5"/>
        <v>43200</v>
      </c>
      <c r="B101" s="1">
        <f t="shared" si="3"/>
        <v>4</v>
      </c>
      <c r="C101" s="1">
        <f t="shared" si="4"/>
        <v>2</v>
      </c>
      <c r="D101" t="s">
        <v>428</v>
      </c>
      <c r="E101">
        <v>1100</v>
      </c>
      <c r="G101" t="s">
        <v>430</v>
      </c>
      <c r="H101" t="s">
        <v>426</v>
      </c>
    </row>
    <row r="102" spans="1:8" x14ac:dyDescent="0.25">
      <c r="A102" s="5">
        <f t="shared" si="5"/>
        <v>43201</v>
      </c>
      <c r="B102" s="1">
        <f t="shared" si="3"/>
        <v>4</v>
      </c>
      <c r="C102" s="1">
        <f t="shared" si="4"/>
        <v>3</v>
      </c>
      <c r="D102" t="s">
        <v>427</v>
      </c>
      <c r="E102">
        <v>1200</v>
      </c>
      <c r="G102" t="s">
        <v>430</v>
      </c>
      <c r="H102" t="s">
        <v>426</v>
      </c>
    </row>
    <row r="103" spans="1:8" x14ac:dyDescent="0.25">
      <c r="A103" s="5">
        <f t="shared" si="5"/>
        <v>43202</v>
      </c>
      <c r="B103" s="1">
        <f t="shared" si="3"/>
        <v>4</v>
      </c>
      <c r="C103" s="1">
        <f t="shared" si="4"/>
        <v>4</v>
      </c>
    </row>
    <row r="104" spans="1:8" x14ac:dyDescent="0.25">
      <c r="A104" s="5">
        <f t="shared" si="5"/>
        <v>43203</v>
      </c>
      <c r="B104" s="1">
        <f t="shared" si="3"/>
        <v>4</v>
      </c>
      <c r="C104" s="1">
        <f t="shared" si="4"/>
        <v>5</v>
      </c>
    </row>
    <row r="105" spans="1:8" x14ac:dyDescent="0.25">
      <c r="A105" s="5">
        <f t="shared" si="5"/>
        <v>43204</v>
      </c>
      <c r="B105" s="1">
        <f t="shared" si="3"/>
        <v>4</v>
      </c>
      <c r="C105" s="1">
        <f t="shared" si="4"/>
        <v>6</v>
      </c>
    </row>
    <row r="106" spans="1:8" x14ac:dyDescent="0.25">
      <c r="A106" s="5">
        <f t="shared" si="5"/>
        <v>43205</v>
      </c>
      <c r="B106" s="1">
        <f t="shared" si="3"/>
        <v>4</v>
      </c>
      <c r="C106" s="1">
        <f t="shared" si="4"/>
        <v>7</v>
      </c>
    </row>
    <row r="107" spans="1:8" x14ac:dyDescent="0.25">
      <c r="A107" s="5">
        <f t="shared" si="5"/>
        <v>43206</v>
      </c>
      <c r="B107" s="1">
        <f t="shared" si="3"/>
        <v>4</v>
      </c>
      <c r="C107" s="1">
        <f t="shared" si="4"/>
        <v>1</v>
      </c>
    </row>
    <row r="108" spans="1:8" x14ac:dyDescent="0.25">
      <c r="A108" s="5">
        <f t="shared" si="5"/>
        <v>43207</v>
      </c>
      <c r="B108" s="1">
        <f t="shared" si="3"/>
        <v>4</v>
      </c>
      <c r="C108" s="1">
        <f t="shared" si="4"/>
        <v>2</v>
      </c>
    </row>
    <row r="109" spans="1:8" x14ac:dyDescent="0.25">
      <c r="A109" s="5">
        <f t="shared" si="5"/>
        <v>43208</v>
      </c>
      <c r="B109" s="1">
        <f t="shared" si="3"/>
        <v>4</v>
      </c>
      <c r="C109" s="1">
        <f t="shared" si="4"/>
        <v>3</v>
      </c>
    </row>
    <row r="110" spans="1:8" x14ac:dyDescent="0.25">
      <c r="A110" s="5">
        <f t="shared" si="5"/>
        <v>43209</v>
      </c>
      <c r="B110" s="1">
        <f t="shared" si="3"/>
        <v>4</v>
      </c>
      <c r="C110" s="1">
        <f t="shared" si="4"/>
        <v>4</v>
      </c>
      <c r="D110" t="s">
        <v>418</v>
      </c>
      <c r="E110">
        <v>6000</v>
      </c>
    </row>
    <row r="111" spans="1:8" x14ac:dyDescent="0.25">
      <c r="A111" s="5">
        <f t="shared" si="5"/>
        <v>43210</v>
      </c>
      <c r="B111" s="1">
        <f t="shared" si="3"/>
        <v>4</v>
      </c>
      <c r="C111" s="1">
        <f t="shared" si="4"/>
        <v>5</v>
      </c>
      <c r="D111" t="s">
        <v>419</v>
      </c>
      <c r="E111">
        <v>420</v>
      </c>
      <c r="H111" t="s">
        <v>397</v>
      </c>
    </row>
    <row r="112" spans="1:8" x14ac:dyDescent="0.25">
      <c r="A112" s="5">
        <f t="shared" si="5"/>
        <v>43211</v>
      </c>
      <c r="B112" s="1">
        <f t="shared" si="3"/>
        <v>4</v>
      </c>
      <c r="C112" s="1">
        <f t="shared" si="4"/>
        <v>6</v>
      </c>
      <c r="D112" t="s">
        <v>420</v>
      </c>
      <c r="E112">
        <v>250</v>
      </c>
      <c r="H112" t="s">
        <v>397</v>
      </c>
    </row>
    <row r="113" spans="1:8" x14ac:dyDescent="0.25">
      <c r="A113" s="5">
        <f t="shared" si="5"/>
        <v>43212</v>
      </c>
      <c r="B113" s="1">
        <f t="shared" si="3"/>
        <v>4</v>
      </c>
      <c r="C113" s="1">
        <f t="shared" si="4"/>
        <v>7</v>
      </c>
    </row>
    <row r="114" spans="1:8" x14ac:dyDescent="0.25">
      <c r="A114" s="5">
        <f t="shared" si="5"/>
        <v>43213</v>
      </c>
      <c r="B114" s="1">
        <f t="shared" si="3"/>
        <v>4</v>
      </c>
      <c r="C114" s="1">
        <f t="shared" si="4"/>
        <v>1</v>
      </c>
    </row>
    <row r="115" spans="1:8" x14ac:dyDescent="0.25">
      <c r="A115" s="5">
        <f t="shared" si="5"/>
        <v>43214</v>
      </c>
      <c r="B115" s="1">
        <f t="shared" si="3"/>
        <v>4</v>
      </c>
      <c r="C115" s="1">
        <f t="shared" si="4"/>
        <v>2</v>
      </c>
      <c r="D115" t="s">
        <v>422</v>
      </c>
    </row>
    <row r="116" spans="1:8" x14ac:dyDescent="0.25">
      <c r="A116" s="5">
        <f t="shared" si="5"/>
        <v>43215</v>
      </c>
      <c r="B116" s="1">
        <f t="shared" si="3"/>
        <v>4</v>
      </c>
      <c r="C116" s="1">
        <f t="shared" si="4"/>
        <v>3</v>
      </c>
    </row>
    <row r="117" spans="1:8" x14ac:dyDescent="0.25">
      <c r="A117" s="5">
        <f t="shared" si="5"/>
        <v>43216</v>
      </c>
      <c r="B117" s="1">
        <f t="shared" si="3"/>
        <v>4</v>
      </c>
      <c r="C117" s="1">
        <f t="shared" si="4"/>
        <v>4</v>
      </c>
      <c r="D117" t="s">
        <v>423</v>
      </c>
    </row>
    <row r="118" spans="1:8" x14ac:dyDescent="0.25">
      <c r="A118" s="5">
        <f t="shared" si="5"/>
        <v>43217</v>
      </c>
      <c r="B118" s="1">
        <f t="shared" si="3"/>
        <v>4</v>
      </c>
      <c r="C118" s="1">
        <f t="shared" si="4"/>
        <v>5</v>
      </c>
    </row>
    <row r="119" spans="1:8" x14ac:dyDescent="0.25">
      <c r="A119" s="5">
        <f t="shared" si="5"/>
        <v>43218</v>
      </c>
      <c r="B119" s="1">
        <f t="shared" si="3"/>
        <v>4</v>
      </c>
      <c r="C119" s="1">
        <f t="shared" si="4"/>
        <v>6</v>
      </c>
      <c r="D119" t="s">
        <v>424</v>
      </c>
      <c r="E119">
        <f>80+80+29</f>
        <v>189</v>
      </c>
      <c r="H119" t="s">
        <v>425</v>
      </c>
    </row>
    <row r="120" spans="1:8" x14ac:dyDescent="0.25">
      <c r="A120" s="5">
        <f t="shared" si="5"/>
        <v>43219</v>
      </c>
      <c r="B120" s="1">
        <f t="shared" si="3"/>
        <v>4</v>
      </c>
      <c r="C120" s="1">
        <f t="shared" si="4"/>
        <v>7</v>
      </c>
      <c r="D120" t="s">
        <v>376</v>
      </c>
      <c r="H120" t="s">
        <v>421</v>
      </c>
    </row>
    <row r="121" spans="1:8" x14ac:dyDescent="0.25">
      <c r="A121" s="5">
        <f t="shared" si="5"/>
        <v>43220</v>
      </c>
      <c r="B121" s="1">
        <f t="shared" si="3"/>
        <v>4</v>
      </c>
      <c r="C121" s="1">
        <f t="shared" si="4"/>
        <v>1</v>
      </c>
    </row>
    <row r="122" spans="1:8" x14ac:dyDescent="0.25">
      <c r="A122" s="5">
        <f t="shared" si="5"/>
        <v>43221</v>
      </c>
      <c r="B122" s="1">
        <f t="shared" si="3"/>
        <v>5</v>
      </c>
      <c r="C122" s="1">
        <f t="shared" si="4"/>
        <v>2</v>
      </c>
    </row>
    <row r="123" spans="1:8" x14ac:dyDescent="0.25">
      <c r="A123" s="5">
        <f t="shared" si="5"/>
        <v>43222</v>
      </c>
      <c r="B123" s="1">
        <f t="shared" si="3"/>
        <v>5</v>
      </c>
      <c r="C123" s="1">
        <f t="shared" si="4"/>
        <v>3</v>
      </c>
    </row>
    <row r="124" spans="1:8" x14ac:dyDescent="0.25">
      <c r="A124" s="5">
        <f t="shared" si="5"/>
        <v>43223</v>
      </c>
      <c r="B124" s="1">
        <f t="shared" si="3"/>
        <v>5</v>
      </c>
      <c r="C124" s="1">
        <f t="shared" si="4"/>
        <v>4</v>
      </c>
    </row>
    <row r="125" spans="1:8" x14ac:dyDescent="0.25">
      <c r="A125" s="5">
        <f t="shared" si="5"/>
        <v>43224</v>
      </c>
      <c r="B125" s="1">
        <f t="shared" si="3"/>
        <v>5</v>
      </c>
      <c r="C125" s="1">
        <f t="shared" si="4"/>
        <v>5</v>
      </c>
    </row>
    <row r="126" spans="1:8" x14ac:dyDescent="0.25">
      <c r="A126" s="10">
        <v>43225</v>
      </c>
      <c r="B126" s="1">
        <f t="shared" si="3"/>
        <v>5</v>
      </c>
      <c r="C126" s="1">
        <f t="shared" si="4"/>
        <v>6</v>
      </c>
    </row>
    <row r="127" spans="1:8" x14ac:dyDescent="0.25">
      <c r="A127" s="10">
        <v>43226</v>
      </c>
      <c r="B127" s="1">
        <f t="shared" si="3"/>
        <v>5</v>
      </c>
      <c r="C127" s="1">
        <f t="shared" ref="C127:C190" si="6">WEEKDAY(A127,2)</f>
        <v>7</v>
      </c>
    </row>
    <row r="128" spans="1:8" x14ac:dyDescent="0.25">
      <c r="A128" s="10">
        <v>43227</v>
      </c>
      <c r="B128" s="1">
        <f t="shared" si="3"/>
        <v>5</v>
      </c>
      <c r="C128" s="1">
        <f t="shared" si="6"/>
        <v>1</v>
      </c>
      <c r="D128" t="s">
        <v>377</v>
      </c>
    </row>
    <row r="129" spans="1:5" x14ac:dyDescent="0.25">
      <c r="A129" s="10">
        <v>43228</v>
      </c>
      <c r="B129" s="1">
        <f t="shared" si="3"/>
        <v>5</v>
      </c>
      <c r="C129" s="1">
        <f t="shared" si="6"/>
        <v>2</v>
      </c>
    </row>
    <row r="130" spans="1:5" x14ac:dyDescent="0.25">
      <c r="A130" s="10">
        <v>43229</v>
      </c>
      <c r="B130" s="1">
        <f t="shared" si="3"/>
        <v>5</v>
      </c>
      <c r="C130" s="1">
        <f t="shared" si="6"/>
        <v>3</v>
      </c>
    </row>
    <row r="131" spans="1:5" x14ac:dyDescent="0.25">
      <c r="A131" s="10">
        <v>43230</v>
      </c>
      <c r="B131" s="1">
        <f t="shared" ref="B131:B194" si="7">MONTH(A131)</f>
        <v>5</v>
      </c>
      <c r="C131" s="1">
        <f t="shared" si="6"/>
        <v>4</v>
      </c>
    </row>
    <row r="132" spans="1:5" x14ac:dyDescent="0.25">
      <c r="A132" s="10">
        <v>43231</v>
      </c>
      <c r="B132" s="1">
        <f t="shared" si="7"/>
        <v>5</v>
      </c>
      <c r="C132" s="1">
        <f t="shared" si="6"/>
        <v>5</v>
      </c>
    </row>
    <row r="133" spans="1:5" x14ac:dyDescent="0.25">
      <c r="A133" s="10">
        <v>43232</v>
      </c>
      <c r="B133" s="1">
        <f t="shared" si="7"/>
        <v>5</v>
      </c>
      <c r="C133" s="1">
        <f t="shared" si="6"/>
        <v>6</v>
      </c>
    </row>
    <row r="134" spans="1:5" x14ac:dyDescent="0.25">
      <c r="A134" s="10">
        <v>43233</v>
      </c>
      <c r="B134" s="1">
        <f t="shared" si="7"/>
        <v>5</v>
      </c>
      <c r="C134" s="1">
        <f t="shared" si="6"/>
        <v>7</v>
      </c>
    </row>
    <row r="135" spans="1:5" x14ac:dyDescent="0.25">
      <c r="A135" s="10">
        <v>43234</v>
      </c>
      <c r="B135" s="1">
        <f t="shared" si="7"/>
        <v>5</v>
      </c>
      <c r="C135" s="1">
        <f t="shared" si="6"/>
        <v>1</v>
      </c>
    </row>
    <row r="136" spans="1:5" x14ac:dyDescent="0.25">
      <c r="A136" s="10">
        <v>43235</v>
      </c>
      <c r="B136" s="1">
        <f t="shared" si="7"/>
        <v>5</v>
      </c>
      <c r="C136" s="1">
        <f t="shared" si="6"/>
        <v>2</v>
      </c>
      <c r="D136" t="s">
        <v>431</v>
      </c>
    </row>
    <row r="137" spans="1:5" x14ac:dyDescent="0.25">
      <c r="A137" s="10">
        <v>43236</v>
      </c>
      <c r="B137" s="1">
        <f t="shared" si="7"/>
        <v>5</v>
      </c>
      <c r="C137" s="1">
        <f t="shared" si="6"/>
        <v>3</v>
      </c>
      <c r="D137" s="2"/>
    </row>
    <row r="138" spans="1:5" x14ac:dyDescent="0.25">
      <c r="A138" s="10">
        <v>43237</v>
      </c>
      <c r="B138" s="1">
        <f t="shared" si="7"/>
        <v>5</v>
      </c>
      <c r="C138" s="1">
        <f t="shared" si="6"/>
        <v>4</v>
      </c>
      <c r="D138" s="2"/>
    </row>
    <row r="139" spans="1:5" x14ac:dyDescent="0.25">
      <c r="A139" s="10">
        <v>43238</v>
      </c>
      <c r="B139" s="1">
        <f t="shared" si="7"/>
        <v>5</v>
      </c>
      <c r="C139" s="1">
        <f t="shared" si="6"/>
        <v>5</v>
      </c>
      <c r="D139" s="2"/>
    </row>
    <row r="140" spans="1:5" x14ac:dyDescent="0.25">
      <c r="A140" s="10">
        <v>43239</v>
      </c>
      <c r="B140" s="1">
        <f t="shared" si="7"/>
        <v>5</v>
      </c>
      <c r="C140" s="1">
        <f t="shared" si="6"/>
        <v>6</v>
      </c>
      <c r="D140" s="2"/>
    </row>
    <row r="141" spans="1:5" x14ac:dyDescent="0.25">
      <c r="A141" s="10">
        <v>43240</v>
      </c>
      <c r="B141" s="1">
        <f t="shared" si="7"/>
        <v>5</v>
      </c>
      <c r="C141" s="1">
        <f t="shared" si="6"/>
        <v>7</v>
      </c>
      <c r="D141" s="2"/>
    </row>
    <row r="142" spans="1:5" x14ac:dyDescent="0.25">
      <c r="A142" s="10">
        <v>43241</v>
      </c>
      <c r="B142" s="1">
        <f t="shared" si="7"/>
        <v>5</v>
      </c>
      <c r="C142" s="1">
        <f t="shared" si="6"/>
        <v>1</v>
      </c>
      <c r="D142" s="2"/>
    </row>
    <row r="143" spans="1:5" x14ac:dyDescent="0.25">
      <c r="A143" s="10">
        <v>43242</v>
      </c>
      <c r="B143" s="1">
        <f t="shared" si="7"/>
        <v>5</v>
      </c>
      <c r="C143" s="1">
        <f t="shared" si="6"/>
        <v>2</v>
      </c>
      <c r="D143" s="2" t="s">
        <v>433</v>
      </c>
      <c r="E143">
        <f>750+350</f>
        <v>1100</v>
      </c>
    </row>
    <row r="144" spans="1:5" x14ac:dyDescent="0.25">
      <c r="A144" s="10">
        <v>43243</v>
      </c>
      <c r="B144" s="1">
        <f t="shared" si="7"/>
        <v>5</v>
      </c>
      <c r="C144" s="1">
        <f t="shared" si="6"/>
        <v>3</v>
      </c>
      <c r="D144" s="2" t="s">
        <v>432</v>
      </c>
      <c r="E144">
        <v>630</v>
      </c>
    </row>
    <row r="145" spans="1:8" ht="28" x14ac:dyDescent="0.25">
      <c r="A145" s="10">
        <v>43244</v>
      </c>
      <c r="B145" s="1">
        <f t="shared" si="7"/>
        <v>5</v>
      </c>
      <c r="C145" s="1">
        <f t="shared" si="6"/>
        <v>4</v>
      </c>
      <c r="D145" s="2" t="s">
        <v>434</v>
      </c>
      <c r="E145">
        <v>495</v>
      </c>
      <c r="H145" t="s">
        <v>334</v>
      </c>
    </row>
    <row r="146" spans="1:8" x14ac:dyDescent="0.25">
      <c r="A146" s="10">
        <v>43245</v>
      </c>
      <c r="B146" s="1">
        <f t="shared" si="7"/>
        <v>5</v>
      </c>
      <c r="C146" s="1">
        <f t="shared" si="6"/>
        <v>5</v>
      </c>
      <c r="D146" s="2" t="s">
        <v>356</v>
      </c>
      <c r="E146">
        <v>1753</v>
      </c>
    </row>
    <row r="147" spans="1:8" x14ac:dyDescent="0.25">
      <c r="A147" s="10">
        <v>43246</v>
      </c>
      <c r="B147" s="1">
        <f t="shared" si="7"/>
        <v>5</v>
      </c>
      <c r="C147" s="1">
        <f t="shared" si="6"/>
        <v>6</v>
      </c>
      <c r="D147" s="2" t="s">
        <v>435</v>
      </c>
    </row>
    <row r="148" spans="1:8" x14ac:dyDescent="0.25">
      <c r="A148" s="10">
        <v>43247</v>
      </c>
      <c r="B148" s="1">
        <f t="shared" si="7"/>
        <v>5</v>
      </c>
      <c r="C148" s="1">
        <f t="shared" si="6"/>
        <v>7</v>
      </c>
      <c r="D148" s="2" t="s">
        <v>444</v>
      </c>
      <c r="E148">
        <v>500</v>
      </c>
      <c r="H148" t="s">
        <v>383</v>
      </c>
    </row>
    <row r="149" spans="1:8" x14ac:dyDescent="0.25">
      <c r="A149" s="10">
        <v>43248</v>
      </c>
      <c r="B149" s="1">
        <f t="shared" si="7"/>
        <v>5</v>
      </c>
      <c r="C149" s="1">
        <f t="shared" si="6"/>
        <v>1</v>
      </c>
      <c r="D149" s="2" t="s">
        <v>443</v>
      </c>
      <c r="E149">
        <v>500</v>
      </c>
      <c r="H149" t="s">
        <v>383</v>
      </c>
    </row>
    <row r="150" spans="1:8" x14ac:dyDescent="0.25">
      <c r="A150" s="10">
        <v>43249</v>
      </c>
      <c r="B150" s="1">
        <f t="shared" si="7"/>
        <v>5</v>
      </c>
      <c r="C150" s="1">
        <f t="shared" si="6"/>
        <v>2</v>
      </c>
      <c r="D150" s="2" t="s">
        <v>381</v>
      </c>
      <c r="E150">
        <v>500</v>
      </c>
      <c r="H150" t="s">
        <v>383</v>
      </c>
    </row>
    <row r="151" spans="1:8" x14ac:dyDescent="0.25">
      <c r="A151" s="10">
        <v>43250</v>
      </c>
      <c r="B151" s="1">
        <f t="shared" si="7"/>
        <v>5</v>
      </c>
      <c r="C151" s="1">
        <f t="shared" si="6"/>
        <v>3</v>
      </c>
      <c r="D151" s="2" t="s">
        <v>381</v>
      </c>
      <c r="H151" t="s">
        <v>383</v>
      </c>
    </row>
    <row r="152" spans="1:8" x14ac:dyDescent="0.25">
      <c r="A152" s="10">
        <v>43251</v>
      </c>
      <c r="B152" s="1">
        <f t="shared" si="7"/>
        <v>5</v>
      </c>
      <c r="C152" s="1">
        <f t="shared" si="6"/>
        <v>4</v>
      </c>
      <c r="D152" s="2" t="s">
        <v>436</v>
      </c>
      <c r="H152" t="s">
        <v>382</v>
      </c>
    </row>
    <row r="153" spans="1:8" x14ac:dyDescent="0.25">
      <c r="A153" s="10">
        <v>43252</v>
      </c>
      <c r="B153" s="1">
        <f t="shared" si="7"/>
        <v>6</v>
      </c>
      <c r="C153" s="1">
        <f t="shared" si="6"/>
        <v>5</v>
      </c>
      <c r="D153" s="2" t="s">
        <v>384</v>
      </c>
    </row>
    <row r="154" spans="1:8" ht="28" x14ac:dyDescent="0.25">
      <c r="A154" s="10">
        <v>43253</v>
      </c>
      <c r="B154" s="1">
        <f t="shared" si="7"/>
        <v>6</v>
      </c>
      <c r="C154" s="1">
        <f t="shared" si="6"/>
        <v>6</v>
      </c>
      <c r="D154" s="2" t="s">
        <v>454</v>
      </c>
      <c r="E154">
        <v>600</v>
      </c>
    </row>
    <row r="155" spans="1:8" x14ac:dyDescent="0.25">
      <c r="A155" s="10">
        <v>43254</v>
      </c>
      <c r="B155" s="1">
        <f t="shared" si="7"/>
        <v>6</v>
      </c>
      <c r="C155" s="1">
        <f t="shared" si="6"/>
        <v>7</v>
      </c>
      <c r="D155" s="2" t="s">
        <v>437</v>
      </c>
    </row>
    <row r="156" spans="1:8" ht="28" x14ac:dyDescent="0.25">
      <c r="A156" s="10">
        <v>43255</v>
      </c>
      <c r="B156" s="1">
        <f t="shared" si="7"/>
        <v>6</v>
      </c>
      <c r="C156" s="1">
        <f t="shared" si="6"/>
        <v>1</v>
      </c>
      <c r="D156" s="2" t="s">
        <v>440</v>
      </c>
      <c r="E156">
        <v>816</v>
      </c>
    </row>
    <row r="157" spans="1:8" ht="58" customHeight="1" x14ac:dyDescent="0.25">
      <c r="A157" s="10">
        <v>43256</v>
      </c>
      <c r="B157" s="1">
        <f t="shared" si="7"/>
        <v>6</v>
      </c>
      <c r="C157" s="1">
        <f t="shared" si="6"/>
        <v>2</v>
      </c>
      <c r="D157" s="2" t="s">
        <v>441</v>
      </c>
      <c r="E157">
        <f>535+645</f>
        <v>1180</v>
      </c>
    </row>
    <row r="158" spans="1:8" x14ac:dyDescent="0.25">
      <c r="A158" s="10">
        <v>43257</v>
      </c>
      <c r="B158" s="1">
        <f t="shared" si="7"/>
        <v>6</v>
      </c>
      <c r="C158" s="1">
        <f t="shared" si="6"/>
        <v>3</v>
      </c>
      <c r="D158" s="2" t="s">
        <v>442</v>
      </c>
      <c r="H158" t="s">
        <v>438</v>
      </c>
    </row>
    <row r="159" spans="1:8" x14ac:dyDescent="0.25">
      <c r="A159" s="10">
        <v>43258</v>
      </c>
      <c r="B159" s="1">
        <f t="shared" si="7"/>
        <v>6</v>
      </c>
      <c r="C159" s="1">
        <f t="shared" si="6"/>
        <v>4</v>
      </c>
      <c r="D159" s="2" t="s">
        <v>439</v>
      </c>
      <c r="E159">
        <v>338</v>
      </c>
    </row>
    <row r="160" spans="1:8" x14ac:dyDescent="0.25">
      <c r="A160" s="10">
        <v>43259</v>
      </c>
      <c r="B160" s="1">
        <f t="shared" si="7"/>
        <v>6</v>
      </c>
      <c r="C160" s="1">
        <f t="shared" si="6"/>
        <v>5</v>
      </c>
      <c r="D160" s="2" t="s">
        <v>378</v>
      </c>
      <c r="E160">
        <v>604</v>
      </c>
      <c r="H160" t="s">
        <v>405</v>
      </c>
    </row>
    <row r="161" spans="1:8" ht="28" x14ac:dyDescent="0.25">
      <c r="A161" s="10">
        <v>43260</v>
      </c>
      <c r="B161" s="1">
        <f t="shared" si="7"/>
        <v>6</v>
      </c>
      <c r="C161" s="1">
        <f t="shared" si="6"/>
        <v>6</v>
      </c>
      <c r="D161" s="2" t="s">
        <v>385</v>
      </c>
    </row>
    <row r="162" spans="1:8" x14ac:dyDescent="0.25">
      <c r="A162" s="10">
        <v>43261</v>
      </c>
      <c r="B162" s="1">
        <f t="shared" si="7"/>
        <v>6</v>
      </c>
      <c r="C162" s="1">
        <f t="shared" si="6"/>
        <v>7</v>
      </c>
      <c r="D162" s="2"/>
    </row>
    <row r="163" spans="1:8" x14ac:dyDescent="0.25">
      <c r="A163" s="10">
        <v>43262</v>
      </c>
      <c r="B163" s="1">
        <f t="shared" si="7"/>
        <v>6</v>
      </c>
      <c r="C163" s="1">
        <f t="shared" si="6"/>
        <v>1</v>
      </c>
      <c r="D163" s="2"/>
    </row>
    <row r="164" spans="1:8" x14ac:dyDescent="0.25">
      <c r="A164" s="10">
        <v>43263</v>
      </c>
      <c r="B164" s="1">
        <f t="shared" si="7"/>
        <v>6</v>
      </c>
      <c r="C164" s="1">
        <f t="shared" si="6"/>
        <v>2</v>
      </c>
      <c r="D164" s="2"/>
    </row>
    <row r="165" spans="1:8" x14ac:dyDescent="0.25">
      <c r="A165" s="10">
        <v>43264</v>
      </c>
      <c r="B165" s="1">
        <f t="shared" si="7"/>
        <v>6</v>
      </c>
      <c r="C165" s="1">
        <f t="shared" si="6"/>
        <v>3</v>
      </c>
      <c r="D165" s="2" t="s">
        <v>445</v>
      </c>
      <c r="E165">
        <v>204</v>
      </c>
      <c r="H165" t="s">
        <v>405</v>
      </c>
    </row>
    <row r="166" spans="1:8" x14ac:dyDescent="0.25">
      <c r="A166" s="10">
        <v>43265</v>
      </c>
      <c r="B166" s="1">
        <f t="shared" si="7"/>
        <v>6</v>
      </c>
      <c r="C166" s="1">
        <f t="shared" si="6"/>
        <v>4</v>
      </c>
      <c r="D166" s="2"/>
    </row>
    <row r="167" spans="1:8" x14ac:dyDescent="0.25">
      <c r="A167" s="10">
        <v>43266</v>
      </c>
      <c r="B167" s="1">
        <f t="shared" si="7"/>
        <v>6</v>
      </c>
      <c r="C167" s="1">
        <f t="shared" si="6"/>
        <v>5</v>
      </c>
      <c r="D167" s="2"/>
    </row>
    <row r="168" spans="1:8" x14ac:dyDescent="0.25">
      <c r="A168" s="10">
        <v>43267</v>
      </c>
      <c r="B168" s="1">
        <f t="shared" si="7"/>
        <v>6</v>
      </c>
      <c r="C168" s="1">
        <f t="shared" si="6"/>
        <v>6</v>
      </c>
      <c r="D168" s="2"/>
    </row>
    <row r="169" spans="1:8" x14ac:dyDescent="0.25">
      <c r="A169" s="10">
        <v>43268</v>
      </c>
      <c r="B169" s="1">
        <f t="shared" si="7"/>
        <v>6</v>
      </c>
      <c r="C169" s="1">
        <f t="shared" si="6"/>
        <v>7</v>
      </c>
      <c r="D169" s="2"/>
    </row>
    <row r="170" spans="1:8" x14ac:dyDescent="0.25">
      <c r="A170" s="10">
        <v>43269</v>
      </c>
      <c r="B170" s="1">
        <f t="shared" si="7"/>
        <v>6</v>
      </c>
      <c r="C170" s="1">
        <f t="shared" si="6"/>
        <v>1</v>
      </c>
      <c r="D170" s="2"/>
    </row>
    <row r="171" spans="1:8" x14ac:dyDescent="0.25">
      <c r="A171" s="10">
        <v>43270</v>
      </c>
      <c r="B171" s="1">
        <f t="shared" si="7"/>
        <v>6</v>
      </c>
      <c r="C171" s="1">
        <f t="shared" si="6"/>
        <v>2</v>
      </c>
      <c r="D171" s="2"/>
    </row>
    <row r="172" spans="1:8" x14ac:dyDescent="0.25">
      <c r="A172" s="10">
        <v>43271</v>
      </c>
      <c r="B172" s="1">
        <f t="shared" si="7"/>
        <v>6</v>
      </c>
      <c r="C172" s="1">
        <f t="shared" si="6"/>
        <v>3</v>
      </c>
      <c r="D172" s="2"/>
    </row>
    <row r="173" spans="1:8" x14ac:dyDescent="0.25">
      <c r="A173" s="10">
        <v>43272</v>
      </c>
      <c r="B173" s="1">
        <f t="shared" si="7"/>
        <v>6</v>
      </c>
      <c r="C173" s="1">
        <f t="shared" si="6"/>
        <v>4</v>
      </c>
      <c r="D173" s="2"/>
    </row>
    <row r="174" spans="1:8" x14ac:dyDescent="0.25">
      <c r="A174" s="10">
        <v>43273</v>
      </c>
      <c r="B174" s="1">
        <f t="shared" si="7"/>
        <v>6</v>
      </c>
      <c r="C174" s="1">
        <f t="shared" si="6"/>
        <v>5</v>
      </c>
      <c r="D174" s="2"/>
    </row>
    <row r="175" spans="1:8" x14ac:dyDescent="0.25">
      <c r="A175" s="10">
        <v>43274</v>
      </c>
      <c r="B175" s="1">
        <f t="shared" si="7"/>
        <v>6</v>
      </c>
      <c r="C175" s="1">
        <f t="shared" si="6"/>
        <v>6</v>
      </c>
      <c r="D175" s="2" t="s">
        <v>379</v>
      </c>
      <c r="E175">
        <v>177</v>
      </c>
    </row>
    <row r="176" spans="1:8" x14ac:dyDescent="0.25">
      <c r="A176" s="10">
        <v>43275</v>
      </c>
      <c r="B176" s="1">
        <f t="shared" si="7"/>
        <v>6</v>
      </c>
      <c r="C176" s="1">
        <f t="shared" si="6"/>
        <v>7</v>
      </c>
      <c r="D176" s="2"/>
    </row>
    <row r="177" spans="1:8" x14ac:dyDescent="0.25">
      <c r="A177" s="10">
        <v>43276</v>
      </c>
      <c r="B177" s="1">
        <f t="shared" si="7"/>
        <v>6</v>
      </c>
      <c r="C177" s="1">
        <f t="shared" si="6"/>
        <v>1</v>
      </c>
      <c r="D177" s="2"/>
    </row>
    <row r="178" spans="1:8" x14ac:dyDescent="0.25">
      <c r="A178" s="10">
        <v>43277</v>
      </c>
      <c r="B178" s="1">
        <f t="shared" si="7"/>
        <v>6</v>
      </c>
      <c r="C178" s="1">
        <f t="shared" si="6"/>
        <v>2</v>
      </c>
      <c r="D178" s="2"/>
    </row>
    <row r="179" spans="1:8" x14ac:dyDescent="0.25">
      <c r="A179" s="10">
        <v>43278</v>
      </c>
      <c r="B179" s="1">
        <f t="shared" si="7"/>
        <v>6</v>
      </c>
      <c r="C179" s="1">
        <f t="shared" si="6"/>
        <v>3</v>
      </c>
      <c r="D179" s="2"/>
    </row>
    <row r="180" spans="1:8" x14ac:dyDescent="0.25">
      <c r="A180" s="10">
        <v>43279</v>
      </c>
      <c r="B180" s="1">
        <f t="shared" si="7"/>
        <v>6</v>
      </c>
      <c r="C180" s="1">
        <f t="shared" si="6"/>
        <v>4</v>
      </c>
      <c r="D180" s="2"/>
    </row>
    <row r="181" spans="1:8" x14ac:dyDescent="0.25">
      <c r="A181" s="10">
        <v>43280</v>
      </c>
      <c r="B181" s="1">
        <f t="shared" si="7"/>
        <v>6</v>
      </c>
      <c r="C181" s="1">
        <f t="shared" si="6"/>
        <v>5</v>
      </c>
      <c r="D181" s="2"/>
    </row>
    <row r="182" spans="1:8" x14ac:dyDescent="0.25">
      <c r="A182" s="10">
        <v>43281</v>
      </c>
      <c r="B182" s="1">
        <f t="shared" si="7"/>
        <v>6</v>
      </c>
      <c r="C182" s="1">
        <f t="shared" si="6"/>
        <v>6</v>
      </c>
      <c r="D182" s="2" t="s">
        <v>446</v>
      </c>
      <c r="E182">
        <v>885.5</v>
      </c>
      <c r="H182" t="s">
        <v>448</v>
      </c>
    </row>
    <row r="183" spans="1:8" x14ac:dyDescent="0.25">
      <c r="A183" s="10">
        <v>43282</v>
      </c>
      <c r="B183" s="1">
        <f t="shared" si="7"/>
        <v>7</v>
      </c>
      <c r="C183" s="1">
        <f t="shared" si="6"/>
        <v>7</v>
      </c>
      <c r="D183" s="2"/>
    </row>
    <row r="184" spans="1:8" x14ac:dyDescent="0.25">
      <c r="A184" s="10">
        <v>43283</v>
      </c>
      <c r="B184" s="1">
        <f t="shared" si="7"/>
        <v>7</v>
      </c>
      <c r="C184" s="1">
        <f t="shared" si="6"/>
        <v>1</v>
      </c>
      <c r="D184" s="2"/>
    </row>
    <row r="185" spans="1:8" x14ac:dyDescent="0.25">
      <c r="A185" s="10">
        <v>43284</v>
      </c>
      <c r="B185" s="1">
        <f t="shared" si="7"/>
        <v>7</v>
      </c>
      <c r="C185" s="1">
        <f t="shared" si="6"/>
        <v>2</v>
      </c>
      <c r="D185" s="2" t="s">
        <v>447</v>
      </c>
      <c r="H185" t="s">
        <v>447</v>
      </c>
    </row>
    <row r="186" spans="1:8" x14ac:dyDescent="0.25">
      <c r="A186" s="10">
        <v>43285</v>
      </c>
      <c r="B186" s="1">
        <f t="shared" si="7"/>
        <v>7</v>
      </c>
      <c r="C186" s="1">
        <f t="shared" si="6"/>
        <v>3</v>
      </c>
      <c r="D186" s="2"/>
    </row>
    <row r="187" spans="1:8" ht="124" customHeight="1" x14ac:dyDescent="0.25">
      <c r="A187" s="10">
        <v>43286</v>
      </c>
      <c r="B187" s="1">
        <f t="shared" si="7"/>
        <v>7</v>
      </c>
      <c r="C187" s="1">
        <f t="shared" si="6"/>
        <v>4</v>
      </c>
      <c r="D187" s="2" t="s">
        <v>380</v>
      </c>
      <c r="E187">
        <v>975.5</v>
      </c>
      <c r="H187" t="s">
        <v>449</v>
      </c>
    </row>
    <row r="188" spans="1:8" x14ac:dyDescent="0.25">
      <c r="A188" s="10">
        <v>43287</v>
      </c>
      <c r="B188" s="1">
        <f t="shared" si="7"/>
        <v>7</v>
      </c>
      <c r="C188" s="1">
        <f t="shared" si="6"/>
        <v>5</v>
      </c>
      <c r="D188" s="2" t="s">
        <v>386</v>
      </c>
    </row>
    <row r="189" spans="1:8" x14ac:dyDescent="0.25">
      <c r="A189" s="10">
        <v>43288</v>
      </c>
      <c r="B189" s="1">
        <f t="shared" si="7"/>
        <v>7</v>
      </c>
      <c r="C189" s="1">
        <f t="shared" si="6"/>
        <v>6</v>
      </c>
      <c r="D189" s="2"/>
    </row>
    <row r="190" spans="1:8" x14ac:dyDescent="0.25">
      <c r="A190" s="10">
        <v>43289</v>
      </c>
      <c r="B190" s="1">
        <f t="shared" si="7"/>
        <v>7</v>
      </c>
      <c r="C190" s="1">
        <f t="shared" si="6"/>
        <v>7</v>
      </c>
      <c r="D190" s="2" t="s">
        <v>565</v>
      </c>
    </row>
    <row r="191" spans="1:8" x14ac:dyDescent="0.25">
      <c r="A191" s="10">
        <v>43290</v>
      </c>
      <c r="B191" s="1">
        <f t="shared" si="7"/>
        <v>7</v>
      </c>
      <c r="C191" s="1">
        <f t="shared" ref="C191:C215" si="8">WEEKDAY(A191,2)</f>
        <v>1</v>
      </c>
      <c r="D191" s="2"/>
    </row>
    <row r="192" spans="1:8" x14ac:dyDescent="0.25">
      <c r="A192" s="10">
        <v>43291</v>
      </c>
      <c r="B192" s="1">
        <f t="shared" si="7"/>
        <v>7</v>
      </c>
      <c r="C192" s="1">
        <f t="shared" si="8"/>
        <v>2</v>
      </c>
      <c r="D192" s="2" t="s">
        <v>387</v>
      </c>
    </row>
    <row r="193" spans="1:5" x14ac:dyDescent="0.25">
      <c r="A193" s="10">
        <v>43292</v>
      </c>
      <c r="B193" s="1">
        <f t="shared" si="7"/>
        <v>7</v>
      </c>
      <c r="C193" s="1">
        <f t="shared" si="8"/>
        <v>3</v>
      </c>
      <c r="D193" s="2"/>
    </row>
    <row r="194" spans="1:5" x14ac:dyDescent="0.25">
      <c r="A194" s="10">
        <v>43293</v>
      </c>
      <c r="B194" s="1">
        <f t="shared" si="7"/>
        <v>7</v>
      </c>
      <c r="C194" s="1">
        <f t="shared" si="8"/>
        <v>4</v>
      </c>
      <c r="D194" s="2"/>
    </row>
    <row r="195" spans="1:5" x14ac:dyDescent="0.25">
      <c r="A195" s="10">
        <v>43294</v>
      </c>
      <c r="B195" s="1">
        <f t="shared" ref="B195:B258" si="9">MONTH(A195)</f>
        <v>7</v>
      </c>
      <c r="C195" s="1">
        <f t="shared" si="8"/>
        <v>5</v>
      </c>
      <c r="D195" s="2"/>
    </row>
    <row r="196" spans="1:5" x14ac:dyDescent="0.25">
      <c r="A196" s="10">
        <v>43295</v>
      </c>
      <c r="B196" s="1">
        <f t="shared" si="9"/>
        <v>7</v>
      </c>
      <c r="C196" s="1">
        <f t="shared" si="8"/>
        <v>6</v>
      </c>
      <c r="D196" s="2" t="s">
        <v>388</v>
      </c>
    </row>
    <row r="197" spans="1:5" x14ac:dyDescent="0.25">
      <c r="A197" s="10">
        <v>43296</v>
      </c>
      <c r="B197" s="1">
        <f t="shared" si="9"/>
        <v>7</v>
      </c>
      <c r="C197" s="1">
        <f t="shared" si="8"/>
        <v>7</v>
      </c>
      <c r="D197" s="2"/>
    </row>
    <row r="198" spans="1:5" x14ac:dyDescent="0.25">
      <c r="A198" s="10">
        <v>43297</v>
      </c>
      <c r="B198" s="1">
        <f t="shared" si="9"/>
        <v>7</v>
      </c>
      <c r="C198" s="1">
        <f t="shared" si="8"/>
        <v>1</v>
      </c>
      <c r="D198" s="2"/>
    </row>
    <row r="199" spans="1:5" x14ac:dyDescent="0.25">
      <c r="A199" s="10">
        <v>43298</v>
      </c>
      <c r="B199" s="1">
        <f t="shared" si="9"/>
        <v>7</v>
      </c>
      <c r="C199" s="1">
        <f t="shared" si="8"/>
        <v>2</v>
      </c>
      <c r="D199" s="2" t="s">
        <v>450</v>
      </c>
      <c r="E199">
        <v>533</v>
      </c>
    </row>
    <row r="200" spans="1:5" x14ac:dyDescent="0.25">
      <c r="A200" s="10">
        <v>43299</v>
      </c>
      <c r="B200" s="1">
        <f t="shared" si="9"/>
        <v>7</v>
      </c>
      <c r="C200" s="1">
        <f t="shared" si="8"/>
        <v>3</v>
      </c>
      <c r="D200" s="2"/>
    </row>
    <row r="201" spans="1:5" x14ac:dyDescent="0.25">
      <c r="A201" s="10">
        <v>43300</v>
      </c>
      <c r="B201" s="1">
        <f t="shared" si="9"/>
        <v>7</v>
      </c>
      <c r="C201" s="1">
        <f t="shared" si="8"/>
        <v>4</v>
      </c>
      <c r="D201" s="2"/>
    </row>
    <row r="202" spans="1:5" x14ac:dyDescent="0.25">
      <c r="A202" s="10">
        <v>43301</v>
      </c>
      <c r="B202" s="1">
        <f t="shared" si="9"/>
        <v>7</v>
      </c>
      <c r="C202" s="1">
        <f t="shared" si="8"/>
        <v>5</v>
      </c>
      <c r="D202" s="2"/>
    </row>
    <row r="203" spans="1:5" x14ac:dyDescent="0.25">
      <c r="A203" s="10">
        <v>43302</v>
      </c>
      <c r="B203" s="1">
        <f t="shared" si="9"/>
        <v>7</v>
      </c>
      <c r="C203" s="1">
        <f t="shared" si="8"/>
        <v>6</v>
      </c>
      <c r="D203" s="2"/>
    </row>
    <row r="204" spans="1:5" x14ac:dyDescent="0.25">
      <c r="A204" s="10">
        <v>43303</v>
      </c>
      <c r="B204" s="1">
        <f t="shared" si="9"/>
        <v>7</v>
      </c>
      <c r="C204" s="1">
        <f t="shared" si="8"/>
        <v>7</v>
      </c>
      <c r="D204" s="2"/>
    </row>
    <row r="205" spans="1:5" x14ac:dyDescent="0.25">
      <c r="A205" s="10">
        <v>43304</v>
      </c>
      <c r="B205" s="1">
        <f t="shared" si="9"/>
        <v>7</v>
      </c>
      <c r="C205" s="1">
        <f t="shared" si="8"/>
        <v>1</v>
      </c>
      <c r="D205" s="2"/>
    </row>
    <row r="206" spans="1:5" x14ac:dyDescent="0.25">
      <c r="A206" s="10">
        <v>43305</v>
      </c>
      <c r="B206" s="1">
        <f t="shared" si="9"/>
        <v>7</v>
      </c>
      <c r="C206" s="1">
        <f t="shared" si="8"/>
        <v>2</v>
      </c>
      <c r="D206" s="2" t="s">
        <v>389</v>
      </c>
    </row>
    <row r="207" spans="1:5" x14ac:dyDescent="0.25">
      <c r="A207" s="10">
        <v>43306</v>
      </c>
      <c r="B207" s="1">
        <f t="shared" si="9"/>
        <v>7</v>
      </c>
      <c r="C207" s="1">
        <f t="shared" si="8"/>
        <v>3</v>
      </c>
      <c r="D207" s="2"/>
    </row>
    <row r="208" spans="1:5" x14ac:dyDescent="0.25">
      <c r="A208" s="10">
        <v>43307</v>
      </c>
      <c r="B208" s="1">
        <f t="shared" si="9"/>
        <v>7</v>
      </c>
      <c r="C208" s="1">
        <f t="shared" si="8"/>
        <v>4</v>
      </c>
      <c r="D208" s="2"/>
    </row>
    <row r="209" spans="1:8" x14ac:dyDescent="0.25">
      <c r="A209" s="10">
        <v>43308</v>
      </c>
      <c r="B209" s="1">
        <f t="shared" si="9"/>
        <v>7</v>
      </c>
      <c r="C209" s="1">
        <f t="shared" si="8"/>
        <v>5</v>
      </c>
      <c r="D209" s="2"/>
    </row>
    <row r="210" spans="1:8" x14ac:dyDescent="0.25">
      <c r="A210" s="10">
        <v>43309</v>
      </c>
      <c r="B210" s="1">
        <f t="shared" si="9"/>
        <v>7</v>
      </c>
      <c r="C210" s="1">
        <f t="shared" si="8"/>
        <v>6</v>
      </c>
      <c r="D210" s="2"/>
    </row>
    <row r="211" spans="1:8" x14ac:dyDescent="0.25">
      <c r="A211" s="10">
        <v>43310</v>
      </c>
      <c r="B211" s="1">
        <f t="shared" si="9"/>
        <v>7</v>
      </c>
      <c r="C211" s="1">
        <f t="shared" si="8"/>
        <v>7</v>
      </c>
      <c r="D211" s="2"/>
    </row>
    <row r="212" spans="1:8" x14ac:dyDescent="0.25">
      <c r="A212" s="10">
        <v>43311</v>
      </c>
      <c r="B212" s="1">
        <f t="shared" si="9"/>
        <v>7</v>
      </c>
      <c r="C212" s="1">
        <f t="shared" si="8"/>
        <v>1</v>
      </c>
      <c r="D212" s="2"/>
    </row>
    <row r="213" spans="1:8" x14ac:dyDescent="0.25">
      <c r="A213" s="10">
        <v>43312</v>
      </c>
      <c r="B213" s="1">
        <f t="shared" si="9"/>
        <v>7</v>
      </c>
      <c r="C213" s="1">
        <f t="shared" si="8"/>
        <v>2</v>
      </c>
      <c r="D213" s="2"/>
    </row>
    <row r="214" spans="1:8" x14ac:dyDescent="0.25">
      <c r="A214" s="10">
        <v>43313</v>
      </c>
      <c r="B214" s="1">
        <f t="shared" si="9"/>
        <v>8</v>
      </c>
      <c r="C214" s="1">
        <f t="shared" si="8"/>
        <v>3</v>
      </c>
      <c r="D214" s="2"/>
    </row>
    <row r="215" spans="1:8" ht="36.5" customHeight="1" x14ac:dyDescent="0.25">
      <c r="A215" s="10">
        <v>43314</v>
      </c>
      <c r="B215" s="1">
        <f t="shared" si="9"/>
        <v>8</v>
      </c>
      <c r="C215" s="1">
        <f t="shared" si="8"/>
        <v>4</v>
      </c>
      <c r="D215" s="2" t="s">
        <v>336</v>
      </c>
      <c r="E215">
        <v>500</v>
      </c>
      <c r="G215" t="s">
        <v>58</v>
      </c>
      <c r="H215" t="s">
        <v>273</v>
      </c>
    </row>
    <row r="216" spans="1:8" x14ac:dyDescent="0.25">
      <c r="A216" s="10">
        <v>43315</v>
      </c>
      <c r="B216" s="1">
        <f t="shared" si="9"/>
        <v>8</v>
      </c>
      <c r="C216" s="1">
        <f>WEEKDAY(A216,2)</f>
        <v>5</v>
      </c>
      <c r="D216" s="2" t="s">
        <v>0</v>
      </c>
      <c r="E216">
        <v>0</v>
      </c>
      <c r="G216" t="s">
        <v>272</v>
      </c>
      <c r="H216" t="s">
        <v>269</v>
      </c>
    </row>
    <row r="217" spans="1:8" x14ac:dyDescent="0.25">
      <c r="A217" s="10">
        <v>43316</v>
      </c>
      <c r="B217" s="1">
        <f t="shared" si="9"/>
        <v>8</v>
      </c>
      <c r="C217" s="1">
        <f>WEEKDAY(A217,2)</f>
        <v>6</v>
      </c>
      <c r="D217" s="2" t="s">
        <v>1</v>
      </c>
      <c r="E217">
        <v>0</v>
      </c>
      <c r="G217" t="s">
        <v>275</v>
      </c>
      <c r="H217" t="s">
        <v>274</v>
      </c>
    </row>
    <row r="218" spans="1:8" ht="28" x14ac:dyDescent="0.25">
      <c r="A218" s="10">
        <v>43317</v>
      </c>
      <c r="B218" s="1">
        <f t="shared" si="9"/>
        <v>8</v>
      </c>
      <c r="C218" s="1">
        <f>WEEKDAY(A218,2)</f>
        <v>7</v>
      </c>
      <c r="D218" s="2" t="s">
        <v>335</v>
      </c>
      <c r="E218">
        <v>300</v>
      </c>
      <c r="G218" t="s">
        <v>276</v>
      </c>
      <c r="H218" t="s">
        <v>269</v>
      </c>
    </row>
    <row r="219" spans="1:8" x14ac:dyDescent="0.25">
      <c r="A219" s="10">
        <v>43318</v>
      </c>
      <c r="B219" s="1">
        <f t="shared" si="9"/>
        <v>8</v>
      </c>
      <c r="C219" s="1">
        <f t="shared" ref="C219:C282" si="10">WEEKDAY(A219,2)</f>
        <v>1</v>
      </c>
      <c r="D219" s="2" t="s">
        <v>423</v>
      </c>
      <c r="E219">
        <v>81</v>
      </c>
    </row>
    <row r="220" spans="1:8" x14ac:dyDescent="0.25">
      <c r="A220" s="10">
        <v>43319</v>
      </c>
      <c r="B220" s="1">
        <f t="shared" si="9"/>
        <v>8</v>
      </c>
      <c r="C220" s="1">
        <f t="shared" si="10"/>
        <v>2</v>
      </c>
      <c r="D220" s="2" t="s">
        <v>451</v>
      </c>
      <c r="E220">
        <v>0</v>
      </c>
      <c r="H220" t="s">
        <v>425</v>
      </c>
    </row>
    <row r="221" spans="1:8" x14ac:dyDescent="0.25">
      <c r="A221" s="10">
        <v>43320</v>
      </c>
      <c r="B221" s="1">
        <f t="shared" si="9"/>
        <v>8</v>
      </c>
      <c r="C221" s="1">
        <f t="shared" si="10"/>
        <v>3</v>
      </c>
      <c r="D221" s="2"/>
      <c r="E221">
        <v>0</v>
      </c>
    </row>
    <row r="222" spans="1:8" ht="28" x14ac:dyDescent="0.25">
      <c r="A222" s="10">
        <v>43321</v>
      </c>
      <c r="B222" s="1">
        <f t="shared" si="9"/>
        <v>8</v>
      </c>
      <c r="C222" s="1">
        <f t="shared" si="10"/>
        <v>4</v>
      </c>
      <c r="D222" s="2" t="s">
        <v>452</v>
      </c>
      <c r="E222">
        <f>88+30</f>
        <v>118</v>
      </c>
    </row>
    <row r="223" spans="1:8" x14ac:dyDescent="0.25">
      <c r="A223" s="10">
        <v>43322</v>
      </c>
      <c r="B223" s="1">
        <f t="shared" si="9"/>
        <v>8</v>
      </c>
      <c r="C223" s="1">
        <f t="shared" si="10"/>
        <v>5</v>
      </c>
      <c r="D223" s="2"/>
      <c r="E223">
        <v>0</v>
      </c>
    </row>
    <row r="224" spans="1:8" ht="28" x14ac:dyDescent="0.25">
      <c r="A224" s="10">
        <v>43323</v>
      </c>
      <c r="B224" s="1">
        <f t="shared" si="9"/>
        <v>8</v>
      </c>
      <c r="C224" s="1">
        <f t="shared" si="10"/>
        <v>6</v>
      </c>
      <c r="D224" s="2" t="s">
        <v>453</v>
      </c>
      <c r="E224">
        <f>8000+200</f>
        <v>8200</v>
      </c>
      <c r="G224" t="s">
        <v>7</v>
      </c>
      <c r="H224" t="s">
        <v>274</v>
      </c>
    </row>
    <row r="225" spans="1:8" ht="28" x14ac:dyDescent="0.25">
      <c r="A225" s="10">
        <v>43324</v>
      </c>
      <c r="B225" s="1">
        <f t="shared" si="9"/>
        <v>8</v>
      </c>
      <c r="C225" s="1">
        <f t="shared" si="10"/>
        <v>7</v>
      </c>
      <c r="D225" s="2" t="s">
        <v>348</v>
      </c>
      <c r="E225">
        <f>80+150</f>
        <v>230</v>
      </c>
      <c r="G225" t="s">
        <v>6</v>
      </c>
      <c r="H225" t="s">
        <v>269</v>
      </c>
    </row>
    <row r="226" spans="1:8" ht="53" customHeight="1" x14ac:dyDescent="0.25">
      <c r="A226" s="10">
        <v>43325</v>
      </c>
      <c r="B226" s="1">
        <f t="shared" si="9"/>
        <v>8</v>
      </c>
      <c r="C226" s="1">
        <f t="shared" si="10"/>
        <v>1</v>
      </c>
      <c r="D226" s="2" t="s">
        <v>455</v>
      </c>
      <c r="E226">
        <v>850</v>
      </c>
      <c r="G226" t="s">
        <v>21</v>
      </c>
    </row>
    <row r="227" spans="1:8" ht="28" x14ac:dyDescent="0.25">
      <c r="A227" s="10">
        <v>43326</v>
      </c>
      <c r="B227" s="1">
        <f t="shared" si="9"/>
        <v>8</v>
      </c>
      <c r="C227" s="1">
        <f t="shared" si="10"/>
        <v>2</v>
      </c>
      <c r="D227" s="2" t="s">
        <v>349</v>
      </c>
      <c r="E227">
        <v>340</v>
      </c>
      <c r="G227" t="s">
        <v>6</v>
      </c>
      <c r="H227" t="s">
        <v>269</v>
      </c>
    </row>
    <row r="228" spans="1:8" x14ac:dyDescent="0.25">
      <c r="A228" s="10">
        <v>43327</v>
      </c>
      <c r="B228" s="1">
        <f t="shared" si="9"/>
        <v>8</v>
      </c>
      <c r="C228" s="1">
        <f t="shared" si="10"/>
        <v>3</v>
      </c>
      <c r="D228" s="2" t="s">
        <v>19</v>
      </c>
      <c r="E228">
        <v>100</v>
      </c>
      <c r="G228" t="s">
        <v>350</v>
      </c>
      <c r="H228" t="s">
        <v>338</v>
      </c>
    </row>
    <row r="229" spans="1:8" ht="112" x14ac:dyDescent="0.25">
      <c r="A229" s="10">
        <v>43328</v>
      </c>
      <c r="B229" s="1">
        <f t="shared" si="9"/>
        <v>8</v>
      </c>
      <c r="C229" s="1">
        <f t="shared" si="10"/>
        <v>4</v>
      </c>
      <c r="D229" s="2" t="s">
        <v>351</v>
      </c>
      <c r="E229">
        <v>5050</v>
      </c>
      <c r="G229" t="s">
        <v>275</v>
      </c>
      <c r="H229" t="s">
        <v>269</v>
      </c>
    </row>
    <row r="230" spans="1:8" ht="56" x14ac:dyDescent="0.25">
      <c r="A230" s="10">
        <v>43329</v>
      </c>
      <c r="B230" s="1">
        <f t="shared" si="9"/>
        <v>8</v>
      </c>
      <c r="C230" s="1">
        <f t="shared" si="10"/>
        <v>5</v>
      </c>
      <c r="D230" s="2" t="s">
        <v>352</v>
      </c>
      <c r="E230">
        <f>74+280</f>
        <v>354</v>
      </c>
      <c r="G230" t="s">
        <v>6</v>
      </c>
      <c r="H230" t="s">
        <v>270</v>
      </c>
    </row>
    <row r="231" spans="1:8" ht="28" x14ac:dyDescent="0.25">
      <c r="A231" s="10">
        <v>43330</v>
      </c>
      <c r="B231" s="1">
        <f t="shared" si="9"/>
        <v>8</v>
      </c>
      <c r="C231" s="1">
        <f t="shared" si="10"/>
        <v>6</v>
      </c>
      <c r="D231" s="2" t="s">
        <v>456</v>
      </c>
      <c r="E231">
        <v>100</v>
      </c>
    </row>
    <row r="232" spans="1:8" ht="190.5" customHeight="1" x14ac:dyDescent="0.25">
      <c r="A232" s="10">
        <v>43331</v>
      </c>
      <c r="B232" s="1">
        <f t="shared" si="9"/>
        <v>8</v>
      </c>
      <c r="C232" s="1">
        <f t="shared" si="10"/>
        <v>7</v>
      </c>
      <c r="D232" s="2" t="s">
        <v>2</v>
      </c>
      <c r="E232">
        <f>180+350+300+260</f>
        <v>1090</v>
      </c>
      <c r="F232">
        <v>200</v>
      </c>
      <c r="G232" t="s">
        <v>6</v>
      </c>
      <c r="H232" t="s">
        <v>271</v>
      </c>
    </row>
    <row r="233" spans="1:8" x14ac:dyDescent="0.25">
      <c r="A233" s="10">
        <v>43332</v>
      </c>
      <c r="B233" s="1">
        <f t="shared" si="9"/>
        <v>8</v>
      </c>
      <c r="C233" s="1">
        <f t="shared" si="10"/>
        <v>1</v>
      </c>
      <c r="D233" s="2" t="s">
        <v>3</v>
      </c>
      <c r="E233">
        <v>100</v>
      </c>
      <c r="G233" t="s">
        <v>275</v>
      </c>
    </row>
    <row r="234" spans="1:8" ht="129.5" customHeight="1" x14ac:dyDescent="0.25">
      <c r="A234" s="10">
        <v>43333</v>
      </c>
      <c r="B234" s="1">
        <f t="shared" si="9"/>
        <v>8</v>
      </c>
      <c r="C234" s="1">
        <f t="shared" si="10"/>
        <v>2</v>
      </c>
      <c r="D234" s="2" t="s">
        <v>4</v>
      </c>
      <c r="E234">
        <v>100</v>
      </c>
    </row>
    <row r="235" spans="1:8" ht="126" x14ac:dyDescent="0.25">
      <c r="A235" s="10">
        <v>43334</v>
      </c>
      <c r="B235" s="1">
        <f t="shared" si="9"/>
        <v>8</v>
      </c>
      <c r="C235" s="1">
        <f t="shared" si="10"/>
        <v>3</v>
      </c>
      <c r="D235" s="2" t="s">
        <v>25</v>
      </c>
      <c r="E235">
        <v>135</v>
      </c>
      <c r="G235" t="s">
        <v>27</v>
      </c>
      <c r="H235" t="s">
        <v>269</v>
      </c>
    </row>
    <row r="236" spans="1:8" ht="53" customHeight="1" x14ac:dyDescent="0.25">
      <c r="A236" s="10">
        <v>43335</v>
      </c>
      <c r="B236" s="1">
        <f t="shared" si="9"/>
        <v>8</v>
      </c>
      <c r="C236" s="1">
        <f t="shared" si="10"/>
        <v>4</v>
      </c>
      <c r="D236" s="2" t="s">
        <v>277</v>
      </c>
      <c r="E236">
        <v>800</v>
      </c>
      <c r="G236" t="s">
        <v>26</v>
      </c>
      <c r="H236" t="s">
        <v>271</v>
      </c>
    </row>
    <row r="237" spans="1:8" ht="28" x14ac:dyDescent="0.25">
      <c r="A237" s="10">
        <v>43336</v>
      </c>
      <c r="B237" s="1">
        <f t="shared" si="9"/>
        <v>8</v>
      </c>
      <c r="C237" s="1">
        <f t="shared" si="10"/>
        <v>5</v>
      </c>
      <c r="D237" s="2" t="s">
        <v>5</v>
      </c>
      <c r="E237">
        <f>68+260</f>
        <v>328</v>
      </c>
      <c r="G237" t="s">
        <v>27</v>
      </c>
      <c r="H237" t="s">
        <v>269</v>
      </c>
    </row>
    <row r="238" spans="1:8" ht="161.5" customHeight="1" x14ac:dyDescent="0.25">
      <c r="A238" s="10">
        <v>43337</v>
      </c>
      <c r="B238" s="1">
        <f t="shared" si="9"/>
        <v>8</v>
      </c>
      <c r="C238" s="1">
        <f t="shared" si="10"/>
        <v>6</v>
      </c>
      <c r="D238" s="2" t="s">
        <v>8</v>
      </c>
      <c r="E238">
        <f>300+400+450+40+150</f>
        <v>1340</v>
      </c>
      <c r="G238" t="s">
        <v>275</v>
      </c>
      <c r="H238" t="s">
        <v>279</v>
      </c>
    </row>
    <row r="239" spans="1:8" ht="198" customHeight="1" x14ac:dyDescent="0.25">
      <c r="A239" s="10">
        <v>43338</v>
      </c>
      <c r="B239" s="1">
        <f t="shared" si="9"/>
        <v>8</v>
      </c>
      <c r="C239" s="1">
        <f t="shared" si="10"/>
        <v>7</v>
      </c>
      <c r="D239" s="2" t="s">
        <v>9</v>
      </c>
      <c r="E239">
        <f>14+60+40+95+350</f>
        <v>559</v>
      </c>
      <c r="G239" t="s">
        <v>275</v>
      </c>
      <c r="H239" t="s">
        <v>278</v>
      </c>
    </row>
    <row r="240" spans="1:8" ht="217" customHeight="1" x14ac:dyDescent="0.25">
      <c r="A240" s="10">
        <v>43339</v>
      </c>
      <c r="B240" s="1">
        <f t="shared" si="9"/>
        <v>8</v>
      </c>
      <c r="C240" s="1">
        <f t="shared" si="10"/>
        <v>1</v>
      </c>
      <c r="D240" s="2" t="s">
        <v>10</v>
      </c>
      <c r="E240">
        <f>590+24+140+35</f>
        <v>789</v>
      </c>
    </row>
    <row r="241" spans="1:8" ht="196.5" customHeight="1" x14ac:dyDescent="0.25">
      <c r="A241" s="10">
        <v>43340</v>
      </c>
      <c r="B241" s="1">
        <f t="shared" si="9"/>
        <v>8</v>
      </c>
      <c r="C241" s="1">
        <f t="shared" si="10"/>
        <v>2</v>
      </c>
      <c r="D241" s="2" t="s">
        <v>11</v>
      </c>
      <c r="E241">
        <f>588+98+30</f>
        <v>716</v>
      </c>
      <c r="G241" t="s">
        <v>275</v>
      </c>
      <c r="H241" t="s">
        <v>278</v>
      </c>
    </row>
    <row r="242" spans="1:8" ht="70" x14ac:dyDescent="0.25">
      <c r="A242" s="10">
        <v>43341</v>
      </c>
      <c r="B242" s="1">
        <f t="shared" si="9"/>
        <v>8</v>
      </c>
      <c r="C242" s="1">
        <f t="shared" si="10"/>
        <v>3</v>
      </c>
      <c r="D242" s="2" t="s">
        <v>280</v>
      </c>
      <c r="E242">
        <f>90+40+700</f>
        <v>830</v>
      </c>
      <c r="G242" t="s">
        <v>275</v>
      </c>
      <c r="H242" t="s">
        <v>278</v>
      </c>
    </row>
    <row r="243" spans="1:8" ht="112" x14ac:dyDescent="0.25">
      <c r="A243" s="10">
        <v>43342</v>
      </c>
      <c r="B243" s="1">
        <f t="shared" si="9"/>
        <v>8</v>
      </c>
      <c r="C243" s="1">
        <f t="shared" si="10"/>
        <v>4</v>
      </c>
      <c r="D243" s="2" t="s">
        <v>281</v>
      </c>
      <c r="E243">
        <v>64</v>
      </c>
      <c r="G243" t="s">
        <v>275</v>
      </c>
      <c r="H243" t="s">
        <v>269</v>
      </c>
    </row>
    <row r="244" spans="1:8" ht="126" x14ac:dyDescent="0.25">
      <c r="A244" s="10">
        <v>43343</v>
      </c>
      <c r="B244" s="1">
        <f t="shared" si="9"/>
        <v>8</v>
      </c>
      <c r="C244" s="1">
        <f t="shared" si="10"/>
        <v>5</v>
      </c>
      <c r="D244" s="2" t="s">
        <v>12</v>
      </c>
      <c r="E244">
        <f>35+150</f>
        <v>185</v>
      </c>
      <c r="G244" t="s">
        <v>275</v>
      </c>
      <c r="H244" t="s">
        <v>269</v>
      </c>
    </row>
    <row r="245" spans="1:8" ht="98" x14ac:dyDescent="0.25">
      <c r="A245" s="10">
        <v>43344</v>
      </c>
      <c r="B245" s="1">
        <f t="shared" si="9"/>
        <v>9</v>
      </c>
      <c r="C245" s="1">
        <f t="shared" si="10"/>
        <v>6</v>
      </c>
      <c r="D245" s="2" t="s">
        <v>390</v>
      </c>
      <c r="E245">
        <f>700+70+70+50</f>
        <v>890</v>
      </c>
      <c r="G245" t="s">
        <v>275</v>
      </c>
      <c r="H245" t="s">
        <v>274</v>
      </c>
    </row>
    <row r="246" spans="1:8" ht="56" x14ac:dyDescent="0.25">
      <c r="A246" s="10">
        <v>43345</v>
      </c>
      <c r="B246" s="1">
        <f t="shared" si="9"/>
        <v>9</v>
      </c>
      <c r="C246" s="1">
        <f t="shared" si="10"/>
        <v>7</v>
      </c>
      <c r="D246" s="2" t="s">
        <v>16</v>
      </c>
      <c r="E246">
        <f>90+36</f>
        <v>126</v>
      </c>
      <c r="G246" t="s">
        <v>22</v>
      </c>
      <c r="H246" t="s">
        <v>269</v>
      </c>
    </row>
    <row r="247" spans="1:8" ht="56" x14ac:dyDescent="0.25">
      <c r="A247" s="10">
        <v>43346</v>
      </c>
      <c r="B247" s="1">
        <f t="shared" si="9"/>
        <v>9</v>
      </c>
      <c r="C247" s="1">
        <f t="shared" si="10"/>
        <v>1</v>
      </c>
      <c r="D247" s="2" t="s">
        <v>13</v>
      </c>
      <c r="E247">
        <v>100</v>
      </c>
      <c r="G247" t="s">
        <v>276</v>
      </c>
      <c r="H247" t="s">
        <v>269</v>
      </c>
    </row>
    <row r="248" spans="1:8" x14ac:dyDescent="0.25">
      <c r="A248" s="10">
        <v>43347</v>
      </c>
      <c r="B248" s="1">
        <f t="shared" si="9"/>
        <v>9</v>
      </c>
      <c r="C248" s="1">
        <f t="shared" si="10"/>
        <v>2</v>
      </c>
      <c r="D248" s="2" t="s">
        <v>14</v>
      </c>
      <c r="E248">
        <v>0</v>
      </c>
      <c r="H248" t="s">
        <v>269</v>
      </c>
    </row>
    <row r="249" spans="1:8" ht="28" x14ac:dyDescent="0.25">
      <c r="A249" s="10">
        <v>43348</v>
      </c>
      <c r="B249" s="1">
        <f t="shared" si="9"/>
        <v>9</v>
      </c>
      <c r="C249" s="1">
        <f t="shared" si="10"/>
        <v>3</v>
      </c>
      <c r="D249" s="2" t="s">
        <v>15</v>
      </c>
      <c r="E249">
        <v>0</v>
      </c>
      <c r="H249" t="s">
        <v>269</v>
      </c>
    </row>
    <row r="250" spans="1:8" x14ac:dyDescent="0.25">
      <c r="A250" s="10">
        <v>43349</v>
      </c>
      <c r="B250" s="1">
        <f t="shared" si="9"/>
        <v>9</v>
      </c>
      <c r="C250" s="1">
        <f t="shared" si="10"/>
        <v>4</v>
      </c>
      <c r="D250" s="2" t="s">
        <v>20</v>
      </c>
      <c r="E250">
        <f>300+13000</f>
        <v>13300</v>
      </c>
      <c r="G250" t="s">
        <v>23</v>
      </c>
      <c r="H250" t="s">
        <v>269</v>
      </c>
    </row>
    <row r="251" spans="1:8" x14ac:dyDescent="0.25">
      <c r="A251" s="10">
        <v>43350</v>
      </c>
      <c r="B251" s="1">
        <f t="shared" si="9"/>
        <v>9</v>
      </c>
      <c r="C251" s="1">
        <f t="shared" si="10"/>
        <v>5</v>
      </c>
      <c r="D251" s="2" t="s">
        <v>17</v>
      </c>
      <c r="E251">
        <v>160</v>
      </c>
      <c r="G251" t="s">
        <v>22</v>
      </c>
      <c r="H251" t="s">
        <v>269</v>
      </c>
    </row>
    <row r="252" spans="1:8" ht="28" x14ac:dyDescent="0.25">
      <c r="A252" s="10">
        <v>43351</v>
      </c>
      <c r="B252" s="1">
        <f t="shared" si="9"/>
        <v>9</v>
      </c>
      <c r="C252" s="1">
        <f t="shared" si="10"/>
        <v>6</v>
      </c>
      <c r="D252" s="2" t="s">
        <v>18</v>
      </c>
      <c r="E252">
        <f>210+250+1300</f>
        <v>1760</v>
      </c>
      <c r="G252" t="s">
        <v>78</v>
      </c>
      <c r="H252" t="s">
        <v>264</v>
      </c>
    </row>
    <row r="253" spans="1:8" ht="154" x14ac:dyDescent="0.25">
      <c r="A253" s="10">
        <v>43352</v>
      </c>
      <c r="B253" s="1">
        <f t="shared" si="9"/>
        <v>9</v>
      </c>
      <c r="C253" s="1">
        <f t="shared" si="10"/>
        <v>7</v>
      </c>
      <c r="D253" s="2" t="s">
        <v>282</v>
      </c>
      <c r="E253">
        <v>450</v>
      </c>
      <c r="G253" t="s">
        <v>24</v>
      </c>
      <c r="H253" t="s">
        <v>264</v>
      </c>
    </row>
    <row r="254" spans="1:8" ht="28" x14ac:dyDescent="0.25">
      <c r="A254" s="10">
        <v>43353</v>
      </c>
      <c r="B254" s="1">
        <f t="shared" si="9"/>
        <v>9</v>
      </c>
      <c r="C254" s="1">
        <f t="shared" si="10"/>
        <v>1</v>
      </c>
      <c r="D254" s="2" t="s">
        <v>31</v>
      </c>
      <c r="E254">
        <v>0</v>
      </c>
      <c r="G254" t="s">
        <v>275</v>
      </c>
      <c r="H254" t="s">
        <v>269</v>
      </c>
    </row>
    <row r="255" spans="1:8" x14ac:dyDescent="0.25">
      <c r="A255" s="10">
        <v>43354</v>
      </c>
      <c r="B255" s="1">
        <f t="shared" si="9"/>
        <v>9</v>
      </c>
      <c r="C255" s="1">
        <f t="shared" si="10"/>
        <v>2</v>
      </c>
      <c r="D255" s="2" t="s">
        <v>326</v>
      </c>
      <c r="E255">
        <v>0</v>
      </c>
    </row>
    <row r="256" spans="1:8" ht="56" x14ac:dyDescent="0.25">
      <c r="A256" s="10">
        <v>43355</v>
      </c>
      <c r="B256" s="1">
        <f t="shared" si="9"/>
        <v>9</v>
      </c>
      <c r="C256" s="1">
        <f t="shared" si="10"/>
        <v>3</v>
      </c>
      <c r="D256" s="2" t="s">
        <v>29</v>
      </c>
      <c r="E256">
        <f>20+25</f>
        <v>45</v>
      </c>
      <c r="G256" t="s">
        <v>22</v>
      </c>
      <c r="H256" t="s">
        <v>269</v>
      </c>
    </row>
    <row r="257" spans="1:10" ht="154" x14ac:dyDescent="0.25">
      <c r="A257" s="10">
        <v>43356</v>
      </c>
      <c r="B257" s="1">
        <f t="shared" si="9"/>
        <v>9</v>
      </c>
      <c r="C257" s="1">
        <f t="shared" si="10"/>
        <v>4</v>
      </c>
      <c r="D257" s="2" t="s">
        <v>283</v>
      </c>
      <c r="E257">
        <v>0</v>
      </c>
      <c r="G257" t="s">
        <v>28</v>
      </c>
      <c r="H257" t="s">
        <v>269</v>
      </c>
    </row>
    <row r="258" spans="1:10" ht="56" x14ac:dyDescent="0.25">
      <c r="A258" s="10">
        <v>43357</v>
      </c>
      <c r="B258" s="1">
        <f t="shared" si="9"/>
        <v>9</v>
      </c>
      <c r="C258" s="1">
        <f t="shared" si="10"/>
        <v>5</v>
      </c>
      <c r="D258" s="2" t="s">
        <v>457</v>
      </c>
      <c r="E258">
        <v>260</v>
      </c>
      <c r="G258" t="s">
        <v>30</v>
      </c>
      <c r="H258" t="s">
        <v>269</v>
      </c>
    </row>
    <row r="259" spans="1:10" ht="199.5" customHeight="1" x14ac:dyDescent="0.25">
      <c r="A259" s="10">
        <v>43358</v>
      </c>
      <c r="B259" s="1">
        <f t="shared" ref="B259:B322" si="11">MONTH(A259)</f>
        <v>9</v>
      </c>
      <c r="C259" s="1">
        <f t="shared" si="10"/>
        <v>6</v>
      </c>
      <c r="D259" s="2" t="s">
        <v>48</v>
      </c>
      <c r="E259">
        <v>0</v>
      </c>
      <c r="G259" t="s">
        <v>32</v>
      </c>
      <c r="H259" t="s">
        <v>269</v>
      </c>
    </row>
    <row r="260" spans="1:10" ht="123.5" customHeight="1" x14ac:dyDescent="0.25">
      <c r="A260" s="10">
        <v>43359</v>
      </c>
      <c r="B260" s="1">
        <f t="shared" si="11"/>
        <v>9</v>
      </c>
      <c r="C260" s="1">
        <f t="shared" si="10"/>
        <v>7</v>
      </c>
      <c r="D260" s="2" t="s">
        <v>38</v>
      </c>
      <c r="E260">
        <v>0</v>
      </c>
      <c r="G260" t="s">
        <v>33</v>
      </c>
      <c r="J260">
        <v>71.3</v>
      </c>
    </row>
    <row r="261" spans="1:10" x14ac:dyDescent="0.25">
      <c r="A261" s="10">
        <v>43360</v>
      </c>
      <c r="B261" s="1">
        <f t="shared" si="11"/>
        <v>9</v>
      </c>
      <c r="C261" s="1">
        <f t="shared" si="10"/>
        <v>1</v>
      </c>
      <c r="D261" s="2" t="s">
        <v>42</v>
      </c>
      <c r="E261">
        <v>300</v>
      </c>
      <c r="G261" t="s">
        <v>39</v>
      </c>
      <c r="J261">
        <v>69.5</v>
      </c>
    </row>
    <row r="262" spans="1:10" x14ac:dyDescent="0.25">
      <c r="A262" s="10">
        <v>43361</v>
      </c>
      <c r="B262" s="1">
        <f t="shared" si="11"/>
        <v>9</v>
      </c>
      <c r="C262" s="1">
        <f t="shared" si="10"/>
        <v>2</v>
      </c>
      <c r="D262" s="2" t="s">
        <v>41</v>
      </c>
      <c r="E262">
        <v>60</v>
      </c>
      <c r="G262" t="s">
        <v>40</v>
      </c>
      <c r="J262">
        <v>69.5</v>
      </c>
    </row>
    <row r="263" spans="1:10" ht="28" x14ac:dyDescent="0.25">
      <c r="A263" s="10">
        <v>43362</v>
      </c>
      <c r="B263" s="1">
        <f t="shared" si="11"/>
        <v>9</v>
      </c>
      <c r="C263" s="1">
        <f t="shared" si="10"/>
        <v>3</v>
      </c>
      <c r="D263" s="2" t="s">
        <v>45</v>
      </c>
      <c r="E263">
        <v>0</v>
      </c>
      <c r="G263" t="s">
        <v>40</v>
      </c>
      <c r="J263">
        <v>0</v>
      </c>
    </row>
    <row r="264" spans="1:10" x14ac:dyDescent="0.25">
      <c r="A264" s="10">
        <v>43363</v>
      </c>
      <c r="B264" s="1">
        <f t="shared" si="11"/>
        <v>9</v>
      </c>
      <c r="C264" s="1">
        <f t="shared" si="10"/>
        <v>4</v>
      </c>
      <c r="D264" s="2" t="s">
        <v>326</v>
      </c>
      <c r="G264" t="s">
        <v>44</v>
      </c>
      <c r="J264">
        <v>0</v>
      </c>
    </row>
    <row r="265" spans="1:10" ht="28" x14ac:dyDescent="0.25">
      <c r="A265" s="10">
        <v>43364</v>
      </c>
      <c r="B265" s="1">
        <f t="shared" si="11"/>
        <v>9</v>
      </c>
      <c r="C265" s="1">
        <f t="shared" si="10"/>
        <v>5</v>
      </c>
      <c r="D265" s="2" t="s">
        <v>46</v>
      </c>
      <c r="G265" t="s">
        <v>44</v>
      </c>
      <c r="J265">
        <v>0</v>
      </c>
    </row>
    <row r="266" spans="1:10" ht="42" x14ac:dyDescent="0.25">
      <c r="A266" s="10">
        <v>43365</v>
      </c>
      <c r="B266" s="1">
        <f t="shared" si="11"/>
        <v>9</v>
      </c>
      <c r="C266" s="1">
        <f t="shared" si="10"/>
        <v>6</v>
      </c>
      <c r="D266" s="2" t="s">
        <v>47</v>
      </c>
      <c r="E266">
        <v>0</v>
      </c>
      <c r="G266" t="s">
        <v>43</v>
      </c>
      <c r="J266">
        <v>0</v>
      </c>
    </row>
    <row r="267" spans="1:10" ht="154" x14ac:dyDescent="0.25">
      <c r="A267" s="10">
        <v>43366</v>
      </c>
      <c r="B267" s="1">
        <f t="shared" si="11"/>
        <v>9</v>
      </c>
      <c r="C267" s="1">
        <f t="shared" si="10"/>
        <v>7</v>
      </c>
      <c r="D267" s="2" t="s">
        <v>50</v>
      </c>
      <c r="E267">
        <f>36+33</f>
        <v>69</v>
      </c>
      <c r="G267" t="s">
        <v>49</v>
      </c>
      <c r="J267">
        <v>69.2</v>
      </c>
    </row>
    <row r="268" spans="1:10" ht="74" customHeight="1" x14ac:dyDescent="0.25">
      <c r="A268" s="10">
        <v>43367</v>
      </c>
      <c r="B268" s="1">
        <f t="shared" si="11"/>
        <v>9</v>
      </c>
      <c r="C268" s="1">
        <f t="shared" si="10"/>
        <v>1</v>
      </c>
      <c r="D268" s="2" t="s">
        <v>51</v>
      </c>
      <c r="E268">
        <f>100+300</f>
        <v>400</v>
      </c>
      <c r="G268" t="s">
        <v>49</v>
      </c>
      <c r="J268">
        <v>69.5</v>
      </c>
    </row>
    <row r="269" spans="1:10" ht="56" x14ac:dyDescent="0.25">
      <c r="A269" s="10">
        <v>43368</v>
      </c>
      <c r="B269" s="1">
        <f t="shared" si="11"/>
        <v>9</v>
      </c>
      <c r="C269" s="1">
        <f t="shared" si="10"/>
        <v>2</v>
      </c>
      <c r="D269" s="2" t="s">
        <v>461</v>
      </c>
      <c r="E269">
        <f>33+45</f>
        <v>78</v>
      </c>
      <c r="G269" t="s">
        <v>52</v>
      </c>
      <c r="J269">
        <v>69.5</v>
      </c>
    </row>
    <row r="270" spans="1:10" ht="200" customHeight="1" x14ac:dyDescent="0.25">
      <c r="A270" s="10">
        <v>43369</v>
      </c>
      <c r="B270" s="1">
        <f t="shared" si="11"/>
        <v>9</v>
      </c>
      <c r="C270" s="1">
        <f t="shared" si="10"/>
        <v>3</v>
      </c>
      <c r="D270" s="2" t="s">
        <v>458</v>
      </c>
      <c r="E270">
        <f>66+2500</f>
        <v>2566</v>
      </c>
      <c r="G270" t="s">
        <v>53</v>
      </c>
      <c r="J270">
        <v>70</v>
      </c>
    </row>
    <row r="271" spans="1:10" ht="268" customHeight="1" x14ac:dyDescent="0.25">
      <c r="A271" s="10">
        <v>43370</v>
      </c>
      <c r="B271" s="1">
        <f t="shared" si="11"/>
        <v>9</v>
      </c>
      <c r="C271" s="1">
        <f t="shared" si="10"/>
        <v>4</v>
      </c>
      <c r="D271" s="2" t="s">
        <v>327</v>
      </c>
      <c r="E271">
        <v>90</v>
      </c>
      <c r="G271" t="s">
        <v>33</v>
      </c>
    </row>
    <row r="272" spans="1:10" ht="56" x14ac:dyDescent="0.25">
      <c r="A272" s="10">
        <v>43371</v>
      </c>
      <c r="B272" s="1">
        <f t="shared" si="11"/>
        <v>9</v>
      </c>
      <c r="C272" s="1">
        <f t="shared" si="10"/>
        <v>5</v>
      </c>
      <c r="D272" s="2" t="s">
        <v>328</v>
      </c>
      <c r="E272">
        <v>50</v>
      </c>
      <c r="G272" t="s">
        <v>459</v>
      </c>
    </row>
    <row r="273" spans="1:10" ht="154" x14ac:dyDescent="0.25">
      <c r="A273" s="10">
        <v>43372</v>
      </c>
      <c r="B273" s="1">
        <f t="shared" si="11"/>
        <v>9</v>
      </c>
      <c r="C273" s="1">
        <f t="shared" si="10"/>
        <v>6</v>
      </c>
      <c r="D273" s="2" t="s">
        <v>59</v>
      </c>
      <c r="E273">
        <f>88+300+200+140</f>
        <v>728</v>
      </c>
      <c r="G273" t="s">
        <v>57</v>
      </c>
      <c r="H273" t="s">
        <v>56</v>
      </c>
    </row>
    <row r="274" spans="1:10" ht="261" customHeight="1" x14ac:dyDescent="0.25">
      <c r="A274" s="10">
        <v>43373</v>
      </c>
      <c r="B274" s="1">
        <f t="shared" si="11"/>
        <v>9</v>
      </c>
      <c r="C274" s="1">
        <f t="shared" si="10"/>
        <v>7</v>
      </c>
      <c r="D274" s="2" t="s">
        <v>342</v>
      </c>
      <c r="E274">
        <v>350</v>
      </c>
      <c r="G274" t="s">
        <v>54</v>
      </c>
      <c r="H274" t="s">
        <v>337</v>
      </c>
    </row>
    <row r="275" spans="1:10" ht="42" x14ac:dyDescent="0.25">
      <c r="A275" s="10">
        <v>43374</v>
      </c>
      <c r="B275" s="1">
        <f t="shared" si="11"/>
        <v>10</v>
      </c>
      <c r="C275" s="1">
        <f t="shared" si="10"/>
        <v>1</v>
      </c>
      <c r="D275" s="2" t="s">
        <v>285</v>
      </c>
      <c r="E275">
        <v>100</v>
      </c>
      <c r="G275" t="s">
        <v>60</v>
      </c>
      <c r="H275" t="s">
        <v>284</v>
      </c>
      <c r="J275">
        <v>68.5</v>
      </c>
    </row>
    <row r="276" spans="1:10" ht="151" customHeight="1" x14ac:dyDescent="0.25">
      <c r="A276" s="10">
        <v>43375</v>
      </c>
      <c r="B276" s="1">
        <f t="shared" si="11"/>
        <v>10</v>
      </c>
      <c r="C276" s="1">
        <f t="shared" si="10"/>
        <v>2</v>
      </c>
      <c r="D276" s="2" t="s">
        <v>61</v>
      </c>
      <c r="E276">
        <v>60</v>
      </c>
      <c r="G276" t="s">
        <v>62</v>
      </c>
      <c r="H276" t="s">
        <v>269</v>
      </c>
      <c r="J276">
        <v>68.2</v>
      </c>
    </row>
    <row r="277" spans="1:10" ht="84" x14ac:dyDescent="0.25">
      <c r="A277" s="10">
        <v>43376</v>
      </c>
      <c r="B277" s="1">
        <f t="shared" si="11"/>
        <v>10</v>
      </c>
      <c r="C277" s="1">
        <f t="shared" si="10"/>
        <v>3</v>
      </c>
      <c r="D277" s="2" t="s">
        <v>286</v>
      </c>
      <c r="E277">
        <f>55+20</f>
        <v>75</v>
      </c>
      <c r="G277" t="s">
        <v>63</v>
      </c>
      <c r="H277" t="s">
        <v>269</v>
      </c>
    </row>
    <row r="278" spans="1:10" x14ac:dyDescent="0.25">
      <c r="A278" s="10">
        <v>43377</v>
      </c>
      <c r="B278" s="1">
        <f t="shared" si="11"/>
        <v>10</v>
      </c>
      <c r="C278" s="1">
        <f t="shared" si="10"/>
        <v>4</v>
      </c>
      <c r="D278" s="2" t="s">
        <v>64</v>
      </c>
      <c r="E278">
        <v>58</v>
      </c>
      <c r="G278" t="s">
        <v>63</v>
      </c>
    </row>
    <row r="279" spans="1:10" x14ac:dyDescent="0.25">
      <c r="A279" s="10">
        <v>43378</v>
      </c>
      <c r="B279" s="1">
        <f t="shared" si="11"/>
        <v>10</v>
      </c>
      <c r="C279" s="1">
        <f t="shared" si="10"/>
        <v>5</v>
      </c>
      <c r="D279" s="2" t="s">
        <v>67</v>
      </c>
      <c r="E279">
        <f>36+35</f>
        <v>71</v>
      </c>
      <c r="G279" t="s">
        <v>65</v>
      </c>
      <c r="H279" t="s">
        <v>66</v>
      </c>
      <c r="J279">
        <v>68.5</v>
      </c>
    </row>
    <row r="280" spans="1:10" ht="70" x14ac:dyDescent="0.25">
      <c r="A280" s="10">
        <v>43379</v>
      </c>
      <c r="B280" s="1">
        <f t="shared" si="11"/>
        <v>10</v>
      </c>
      <c r="C280" s="1">
        <f t="shared" si="10"/>
        <v>6</v>
      </c>
      <c r="D280" s="2" t="s">
        <v>330</v>
      </c>
      <c r="E280">
        <v>45</v>
      </c>
      <c r="G280" t="s">
        <v>68</v>
      </c>
    </row>
    <row r="281" spans="1:10" ht="56" x14ac:dyDescent="0.25">
      <c r="A281" s="10">
        <v>43380</v>
      </c>
      <c r="B281" s="1">
        <f t="shared" si="11"/>
        <v>10</v>
      </c>
      <c r="C281" s="1">
        <f t="shared" si="10"/>
        <v>7</v>
      </c>
      <c r="D281" s="3" t="s">
        <v>460</v>
      </c>
      <c r="E281">
        <v>400</v>
      </c>
      <c r="G281" t="s">
        <v>69</v>
      </c>
    </row>
    <row r="282" spans="1:10" ht="56" x14ac:dyDescent="0.25">
      <c r="A282" s="10">
        <v>43381</v>
      </c>
      <c r="B282" s="1">
        <f t="shared" si="11"/>
        <v>10</v>
      </c>
      <c r="C282" s="1">
        <f t="shared" si="10"/>
        <v>1</v>
      </c>
      <c r="D282" s="3" t="s">
        <v>71</v>
      </c>
      <c r="E282">
        <f>60+40</f>
        <v>100</v>
      </c>
      <c r="G282" t="s">
        <v>70</v>
      </c>
      <c r="J282">
        <v>69</v>
      </c>
    </row>
    <row r="283" spans="1:10" ht="70" x14ac:dyDescent="0.25">
      <c r="A283" s="10">
        <v>43382</v>
      </c>
      <c r="B283" s="1">
        <f t="shared" si="11"/>
        <v>10</v>
      </c>
      <c r="C283" s="1">
        <f t="shared" ref="C283:C346" si="12">WEEKDAY(A283,2)</f>
        <v>2</v>
      </c>
      <c r="D283" s="3" t="s">
        <v>73</v>
      </c>
      <c r="E283">
        <v>100</v>
      </c>
      <c r="G283" t="s">
        <v>72</v>
      </c>
    </row>
    <row r="284" spans="1:10" x14ac:dyDescent="0.25">
      <c r="A284" s="10">
        <v>43383</v>
      </c>
      <c r="B284" s="1">
        <f t="shared" si="11"/>
        <v>10</v>
      </c>
      <c r="C284" s="1">
        <f t="shared" si="12"/>
        <v>3</v>
      </c>
      <c r="D284" s="3" t="s">
        <v>75</v>
      </c>
      <c r="E284">
        <v>36</v>
      </c>
      <c r="G284" t="s">
        <v>74</v>
      </c>
    </row>
    <row r="285" spans="1:10" ht="70" x14ac:dyDescent="0.25">
      <c r="A285" s="10">
        <v>43384</v>
      </c>
      <c r="B285" s="1">
        <f t="shared" si="11"/>
        <v>10</v>
      </c>
      <c r="C285" s="1">
        <f t="shared" si="12"/>
        <v>4</v>
      </c>
      <c r="D285" s="3" t="s">
        <v>76</v>
      </c>
      <c r="E285">
        <v>38</v>
      </c>
      <c r="G285" t="s">
        <v>77</v>
      </c>
    </row>
    <row r="286" spans="1:10" ht="84" x14ac:dyDescent="0.25">
      <c r="A286" s="10">
        <v>43385</v>
      </c>
      <c r="B286" s="1">
        <f t="shared" si="11"/>
        <v>10</v>
      </c>
      <c r="C286" s="1">
        <f t="shared" si="12"/>
        <v>5</v>
      </c>
      <c r="D286" s="3" t="s">
        <v>79</v>
      </c>
      <c r="E286">
        <f>25+15+90</f>
        <v>130</v>
      </c>
      <c r="G286" t="s">
        <v>77</v>
      </c>
      <c r="J286">
        <v>68.3</v>
      </c>
    </row>
    <row r="287" spans="1:10" x14ac:dyDescent="0.25">
      <c r="A287" s="10">
        <v>43386</v>
      </c>
      <c r="B287" s="1">
        <f t="shared" si="11"/>
        <v>10</v>
      </c>
      <c r="C287" s="1">
        <f t="shared" si="12"/>
        <v>6</v>
      </c>
      <c r="D287" s="3" t="s">
        <v>84</v>
      </c>
      <c r="E287">
        <v>65</v>
      </c>
      <c r="G287" t="s">
        <v>80</v>
      </c>
    </row>
    <row r="288" spans="1:10" x14ac:dyDescent="0.25">
      <c r="A288" s="10">
        <v>43387</v>
      </c>
      <c r="B288" s="1">
        <f t="shared" si="11"/>
        <v>10</v>
      </c>
      <c r="C288" s="1">
        <f t="shared" si="12"/>
        <v>7</v>
      </c>
      <c r="D288" s="3" t="s">
        <v>83</v>
      </c>
      <c r="G288" t="s">
        <v>81</v>
      </c>
    </row>
    <row r="289" spans="1:8" x14ac:dyDescent="0.25">
      <c r="A289" s="10">
        <v>43388</v>
      </c>
      <c r="B289" s="1">
        <f t="shared" si="11"/>
        <v>10</v>
      </c>
      <c r="C289" s="1">
        <f t="shared" si="12"/>
        <v>1</v>
      </c>
      <c r="D289" s="3" t="s">
        <v>85</v>
      </c>
      <c r="E289">
        <v>71</v>
      </c>
      <c r="G289" t="s">
        <v>81</v>
      </c>
    </row>
    <row r="290" spans="1:8" ht="145" customHeight="1" x14ac:dyDescent="0.25">
      <c r="A290" s="10">
        <v>43389</v>
      </c>
      <c r="B290" s="1">
        <f t="shared" si="11"/>
        <v>10</v>
      </c>
      <c r="C290" s="1">
        <f t="shared" si="12"/>
        <v>2</v>
      </c>
      <c r="D290" s="3" t="s">
        <v>86</v>
      </c>
      <c r="E290">
        <v>106</v>
      </c>
      <c r="G290" t="s">
        <v>82</v>
      </c>
      <c r="H290" t="s">
        <v>338</v>
      </c>
    </row>
    <row r="291" spans="1:8" ht="98" x14ac:dyDescent="0.25">
      <c r="A291" s="10">
        <v>43390</v>
      </c>
      <c r="B291" s="1">
        <f t="shared" si="11"/>
        <v>10</v>
      </c>
      <c r="C291" s="1">
        <f t="shared" si="12"/>
        <v>3</v>
      </c>
      <c r="D291" s="3" t="s">
        <v>87</v>
      </c>
      <c r="E291">
        <v>300</v>
      </c>
      <c r="G291" t="s">
        <v>88</v>
      </c>
    </row>
    <row r="292" spans="1:8" ht="28" x14ac:dyDescent="0.25">
      <c r="A292" s="10">
        <v>43391</v>
      </c>
      <c r="B292" s="1">
        <f t="shared" si="11"/>
        <v>10</v>
      </c>
      <c r="C292" s="1">
        <f t="shared" si="12"/>
        <v>4</v>
      </c>
      <c r="D292" s="3" t="s">
        <v>90</v>
      </c>
      <c r="E292">
        <v>0</v>
      </c>
      <c r="G292" t="s">
        <v>89</v>
      </c>
    </row>
    <row r="293" spans="1:8" ht="70" x14ac:dyDescent="0.25">
      <c r="A293" s="10">
        <v>43392</v>
      </c>
      <c r="B293" s="1">
        <f t="shared" si="11"/>
        <v>10</v>
      </c>
      <c r="C293" s="1">
        <f t="shared" si="12"/>
        <v>5</v>
      </c>
      <c r="D293" s="3" t="s">
        <v>91</v>
      </c>
      <c r="E293">
        <v>33</v>
      </c>
      <c r="G293" t="s">
        <v>88</v>
      </c>
    </row>
    <row r="294" spans="1:8" x14ac:dyDescent="0.25">
      <c r="A294" s="10">
        <v>43393</v>
      </c>
      <c r="B294" s="1">
        <f t="shared" si="11"/>
        <v>10</v>
      </c>
      <c r="C294" s="1">
        <f t="shared" si="12"/>
        <v>6</v>
      </c>
      <c r="D294" s="3" t="s">
        <v>92</v>
      </c>
      <c r="E294">
        <v>106</v>
      </c>
      <c r="G294" t="s">
        <v>88</v>
      </c>
    </row>
    <row r="295" spans="1:8" ht="28" x14ac:dyDescent="0.25">
      <c r="A295" s="10">
        <v>43394</v>
      </c>
      <c r="B295" s="1">
        <f t="shared" si="11"/>
        <v>10</v>
      </c>
      <c r="C295" s="1">
        <f t="shared" si="12"/>
        <v>7</v>
      </c>
      <c r="D295" s="3" t="s">
        <v>93</v>
      </c>
      <c r="E295">
        <v>35</v>
      </c>
      <c r="G295" t="s">
        <v>88</v>
      </c>
    </row>
    <row r="296" spans="1:8" ht="28" x14ac:dyDescent="0.25">
      <c r="A296" s="10">
        <v>43395</v>
      </c>
      <c r="B296" s="1">
        <f t="shared" si="11"/>
        <v>10</v>
      </c>
      <c r="C296" s="1">
        <f t="shared" si="12"/>
        <v>1</v>
      </c>
      <c r="D296" s="3" t="s">
        <v>94</v>
      </c>
      <c r="G296" t="s">
        <v>88</v>
      </c>
    </row>
    <row r="297" spans="1:8" ht="42" x14ac:dyDescent="0.25">
      <c r="A297" s="10">
        <v>43396</v>
      </c>
      <c r="B297" s="1">
        <f t="shared" si="11"/>
        <v>10</v>
      </c>
      <c r="C297" s="1">
        <f t="shared" si="12"/>
        <v>2</v>
      </c>
      <c r="D297" s="3" t="s">
        <v>95</v>
      </c>
      <c r="E297">
        <v>55</v>
      </c>
      <c r="G297" t="s">
        <v>88</v>
      </c>
    </row>
    <row r="298" spans="1:8" ht="84" x14ac:dyDescent="0.25">
      <c r="A298" s="10">
        <v>43397</v>
      </c>
      <c r="B298" s="1">
        <f t="shared" si="11"/>
        <v>10</v>
      </c>
      <c r="C298" s="1">
        <f t="shared" si="12"/>
        <v>3</v>
      </c>
      <c r="D298" s="3" t="s">
        <v>96</v>
      </c>
      <c r="E298">
        <v>0</v>
      </c>
      <c r="G298" t="s">
        <v>60</v>
      </c>
    </row>
    <row r="299" spans="1:8" ht="84" x14ac:dyDescent="0.25">
      <c r="A299" s="10">
        <v>43398</v>
      </c>
      <c r="B299" s="1">
        <f t="shared" si="11"/>
        <v>10</v>
      </c>
      <c r="C299" s="1">
        <f t="shared" si="12"/>
        <v>4</v>
      </c>
      <c r="D299" s="3" t="s">
        <v>97</v>
      </c>
      <c r="E299">
        <v>2475</v>
      </c>
      <c r="G299" t="s">
        <v>60</v>
      </c>
    </row>
    <row r="300" spans="1:8" ht="84" x14ac:dyDescent="0.25">
      <c r="A300" s="10">
        <v>43399</v>
      </c>
      <c r="B300" s="1">
        <f t="shared" si="11"/>
        <v>10</v>
      </c>
      <c r="C300" s="1">
        <f t="shared" si="12"/>
        <v>5</v>
      </c>
      <c r="D300" s="3" t="s">
        <v>99</v>
      </c>
      <c r="E300">
        <v>0</v>
      </c>
      <c r="G300" t="s">
        <v>98</v>
      </c>
    </row>
    <row r="301" spans="1:8" x14ac:dyDescent="0.25">
      <c r="A301" s="10">
        <v>43400</v>
      </c>
      <c r="B301" s="1">
        <f t="shared" si="11"/>
        <v>10</v>
      </c>
      <c r="C301" s="1">
        <f t="shared" si="12"/>
        <v>6</v>
      </c>
      <c r="D301" s="3" t="s">
        <v>101</v>
      </c>
      <c r="E301">
        <v>0</v>
      </c>
      <c r="G301" t="s">
        <v>100</v>
      </c>
    </row>
    <row r="302" spans="1:8" ht="140" x14ac:dyDescent="0.25">
      <c r="A302" s="10">
        <v>43401</v>
      </c>
      <c r="B302" s="1">
        <f t="shared" si="11"/>
        <v>10</v>
      </c>
      <c r="C302" s="1">
        <f t="shared" si="12"/>
        <v>7</v>
      </c>
      <c r="D302" s="3" t="s">
        <v>225</v>
      </c>
      <c r="E302">
        <v>300</v>
      </c>
      <c r="G302" t="s">
        <v>165</v>
      </c>
    </row>
    <row r="303" spans="1:8" ht="126" x14ac:dyDescent="0.25">
      <c r="A303" s="10">
        <v>43402</v>
      </c>
      <c r="B303" s="1">
        <f t="shared" si="11"/>
        <v>10</v>
      </c>
      <c r="C303" s="1">
        <f t="shared" si="12"/>
        <v>1</v>
      </c>
      <c r="D303" s="3" t="s">
        <v>166</v>
      </c>
      <c r="E303">
        <v>0</v>
      </c>
      <c r="G303" t="s">
        <v>60</v>
      </c>
    </row>
    <row r="304" spans="1:8" ht="132" customHeight="1" x14ac:dyDescent="0.25">
      <c r="A304" s="10">
        <v>43403</v>
      </c>
      <c r="B304" s="1">
        <f t="shared" si="11"/>
        <v>10</v>
      </c>
      <c r="C304" s="1">
        <f t="shared" si="12"/>
        <v>2</v>
      </c>
      <c r="D304" s="3" t="s">
        <v>226</v>
      </c>
      <c r="E304">
        <f>15+66</f>
        <v>81</v>
      </c>
      <c r="G304" t="s">
        <v>60</v>
      </c>
    </row>
    <row r="305" spans="1:8" ht="58.5" customHeight="1" x14ac:dyDescent="0.25">
      <c r="A305" s="10">
        <v>43404</v>
      </c>
      <c r="B305" s="1">
        <f t="shared" si="11"/>
        <v>10</v>
      </c>
      <c r="C305" s="1">
        <f t="shared" si="12"/>
        <v>3</v>
      </c>
      <c r="D305" s="3" t="s">
        <v>167</v>
      </c>
      <c r="E305">
        <v>15</v>
      </c>
      <c r="G305" t="s">
        <v>60</v>
      </c>
    </row>
    <row r="306" spans="1:8" ht="98" x14ac:dyDescent="0.25">
      <c r="A306" s="10">
        <v>43405</v>
      </c>
      <c r="B306" s="1">
        <f t="shared" si="11"/>
        <v>11</v>
      </c>
      <c r="C306" s="1">
        <f t="shared" si="12"/>
        <v>4</v>
      </c>
      <c r="D306" s="3" t="s">
        <v>168</v>
      </c>
      <c r="E306">
        <v>10</v>
      </c>
      <c r="G306" t="s">
        <v>60</v>
      </c>
    </row>
    <row r="307" spans="1:8" ht="154" x14ac:dyDescent="0.25">
      <c r="A307" s="10">
        <v>43406</v>
      </c>
      <c r="B307" s="1">
        <f t="shared" si="11"/>
        <v>11</v>
      </c>
      <c r="C307" s="1">
        <f t="shared" si="12"/>
        <v>5</v>
      </c>
      <c r="D307" s="3" t="s">
        <v>169</v>
      </c>
      <c r="E307">
        <v>35</v>
      </c>
      <c r="G307" t="s">
        <v>60</v>
      </c>
    </row>
    <row r="308" spans="1:8" ht="226" customHeight="1" x14ac:dyDescent="0.25">
      <c r="A308" s="10">
        <v>43407</v>
      </c>
      <c r="B308" s="1">
        <f t="shared" si="11"/>
        <v>11</v>
      </c>
      <c r="C308" s="1">
        <f t="shared" si="12"/>
        <v>6</v>
      </c>
      <c r="D308" s="3" t="s">
        <v>263</v>
      </c>
      <c r="E308">
        <f>70+45+50+500+100</f>
        <v>765</v>
      </c>
      <c r="G308" t="s">
        <v>60</v>
      </c>
    </row>
    <row r="309" spans="1:8" ht="147.5" customHeight="1" x14ac:dyDescent="0.25">
      <c r="A309" s="10">
        <v>43408</v>
      </c>
      <c r="B309" s="1">
        <f t="shared" si="11"/>
        <v>11</v>
      </c>
      <c r="C309" s="1">
        <f t="shared" si="12"/>
        <v>7</v>
      </c>
      <c r="D309" s="3" t="s">
        <v>170</v>
      </c>
      <c r="E309">
        <v>70</v>
      </c>
      <c r="G309" t="s">
        <v>341</v>
      </c>
      <c r="H309" t="s">
        <v>340</v>
      </c>
    </row>
    <row r="310" spans="1:8" ht="102" customHeight="1" x14ac:dyDescent="0.25">
      <c r="A310" s="10">
        <v>43409</v>
      </c>
      <c r="B310" s="1">
        <f t="shared" si="11"/>
        <v>11</v>
      </c>
      <c r="C310" s="1">
        <f t="shared" si="12"/>
        <v>1</v>
      </c>
      <c r="D310" s="3" t="s">
        <v>580</v>
      </c>
      <c r="E310">
        <f>50+70+300+50+50</f>
        <v>520</v>
      </c>
      <c r="G310" t="s">
        <v>171</v>
      </c>
      <c r="H310" t="s">
        <v>264</v>
      </c>
    </row>
    <row r="311" spans="1:8" ht="278.5" customHeight="1" x14ac:dyDescent="0.25">
      <c r="A311" s="10">
        <v>43410</v>
      </c>
      <c r="B311" s="1">
        <f t="shared" si="11"/>
        <v>11</v>
      </c>
      <c r="C311" s="1">
        <f t="shared" si="12"/>
        <v>2</v>
      </c>
      <c r="D311" s="3" t="s">
        <v>265</v>
      </c>
      <c r="E311">
        <v>22</v>
      </c>
      <c r="G311" t="s">
        <v>22</v>
      </c>
    </row>
    <row r="312" spans="1:8" ht="42" x14ac:dyDescent="0.25">
      <c r="A312" s="10">
        <v>43411</v>
      </c>
      <c r="B312" s="1">
        <f t="shared" si="11"/>
        <v>11</v>
      </c>
      <c r="C312" s="1">
        <f t="shared" si="12"/>
        <v>3</v>
      </c>
      <c r="D312" s="3" t="s">
        <v>172</v>
      </c>
      <c r="E312">
        <v>0</v>
      </c>
      <c r="G312" t="s">
        <v>173</v>
      </c>
    </row>
    <row r="313" spans="1:8" ht="235" customHeight="1" x14ac:dyDescent="0.25">
      <c r="A313" s="10">
        <v>43412</v>
      </c>
      <c r="B313" s="1">
        <f t="shared" si="11"/>
        <v>11</v>
      </c>
      <c r="C313" s="1">
        <f t="shared" si="12"/>
        <v>4</v>
      </c>
      <c r="D313" s="3" t="s">
        <v>175</v>
      </c>
      <c r="E313">
        <v>300</v>
      </c>
      <c r="G313" t="s">
        <v>174</v>
      </c>
    </row>
    <row r="314" spans="1:8" ht="46" customHeight="1" x14ac:dyDescent="0.25">
      <c r="A314" s="10">
        <v>43413</v>
      </c>
      <c r="B314" s="1">
        <f t="shared" si="11"/>
        <v>11</v>
      </c>
      <c r="C314" s="1">
        <f t="shared" si="12"/>
        <v>5</v>
      </c>
      <c r="D314" s="3" t="s">
        <v>266</v>
      </c>
      <c r="E314">
        <v>50</v>
      </c>
      <c r="G314" t="s">
        <v>176</v>
      </c>
    </row>
    <row r="315" spans="1:8" ht="42" x14ac:dyDescent="0.25">
      <c r="A315" s="10">
        <v>43414</v>
      </c>
      <c r="B315" s="1">
        <f t="shared" si="11"/>
        <v>11</v>
      </c>
      <c r="C315" s="1">
        <f t="shared" si="12"/>
        <v>6</v>
      </c>
      <c r="D315" s="3" t="s">
        <v>177</v>
      </c>
      <c r="E315">
        <v>0</v>
      </c>
      <c r="G315" t="s">
        <v>176</v>
      </c>
    </row>
    <row r="316" spans="1:8" ht="200" customHeight="1" x14ac:dyDescent="0.25">
      <c r="A316" s="10">
        <v>43415</v>
      </c>
      <c r="B316" s="1">
        <f t="shared" si="11"/>
        <v>11</v>
      </c>
      <c r="C316" s="1">
        <f t="shared" si="12"/>
        <v>7</v>
      </c>
      <c r="D316" s="3" t="s">
        <v>581</v>
      </c>
      <c r="E316">
        <v>30</v>
      </c>
      <c r="G316" t="s">
        <v>60</v>
      </c>
    </row>
    <row r="317" spans="1:8" ht="110.5" customHeight="1" x14ac:dyDescent="0.25">
      <c r="A317" s="10">
        <v>43416</v>
      </c>
      <c r="B317" s="1">
        <f t="shared" si="11"/>
        <v>11</v>
      </c>
      <c r="C317" s="1">
        <f t="shared" si="12"/>
        <v>1</v>
      </c>
      <c r="D317" s="3" t="s">
        <v>582</v>
      </c>
      <c r="E317">
        <v>50</v>
      </c>
      <c r="G317" t="s">
        <v>60</v>
      </c>
    </row>
    <row r="318" spans="1:8" ht="112" x14ac:dyDescent="0.25">
      <c r="A318" s="10">
        <v>43417</v>
      </c>
      <c r="B318" s="1">
        <f t="shared" si="11"/>
        <v>11</v>
      </c>
      <c r="C318" s="1">
        <f t="shared" si="12"/>
        <v>2</v>
      </c>
      <c r="D318" s="3" t="s">
        <v>262</v>
      </c>
      <c r="E318">
        <f>200+100</f>
        <v>300</v>
      </c>
      <c r="G318" t="s">
        <v>178</v>
      </c>
      <c r="H318" t="s">
        <v>216</v>
      </c>
    </row>
    <row r="319" spans="1:8" ht="114.5" customHeight="1" x14ac:dyDescent="0.25">
      <c r="A319" s="10">
        <v>43418</v>
      </c>
      <c r="B319" s="1">
        <f t="shared" si="11"/>
        <v>11</v>
      </c>
      <c r="C319" s="1">
        <f t="shared" si="12"/>
        <v>3</v>
      </c>
      <c r="D319" s="3" t="s">
        <v>215</v>
      </c>
      <c r="E319">
        <v>220</v>
      </c>
      <c r="G319" t="s">
        <v>179</v>
      </c>
    </row>
    <row r="320" spans="1:8" ht="182.5" customHeight="1" x14ac:dyDescent="0.25">
      <c r="A320" s="10">
        <v>43419</v>
      </c>
      <c r="B320" s="1">
        <f t="shared" si="11"/>
        <v>11</v>
      </c>
      <c r="C320" s="1">
        <f t="shared" si="12"/>
        <v>4</v>
      </c>
      <c r="D320" s="3" t="s">
        <v>181</v>
      </c>
      <c r="E320">
        <v>0</v>
      </c>
      <c r="G320" t="s">
        <v>180</v>
      </c>
    </row>
    <row r="321" spans="1:9" ht="98" x14ac:dyDescent="0.25">
      <c r="A321" s="10">
        <v>43420</v>
      </c>
      <c r="B321" s="1">
        <f t="shared" si="11"/>
        <v>11</v>
      </c>
      <c r="C321" s="1">
        <f t="shared" si="12"/>
        <v>5</v>
      </c>
      <c r="D321" s="3" t="s">
        <v>185</v>
      </c>
      <c r="E321">
        <f>68+77*0.9+20+50+6+50</f>
        <v>263.3</v>
      </c>
      <c r="G321" t="s">
        <v>267</v>
      </c>
      <c r="H321" t="s">
        <v>268</v>
      </c>
      <c r="I321" s="10"/>
    </row>
    <row r="322" spans="1:9" ht="227" customHeight="1" x14ac:dyDescent="0.25">
      <c r="A322" s="10">
        <v>43421</v>
      </c>
      <c r="B322" s="1">
        <f t="shared" si="11"/>
        <v>11</v>
      </c>
      <c r="C322" s="1">
        <f t="shared" si="12"/>
        <v>6</v>
      </c>
      <c r="D322" s="3" t="s">
        <v>183</v>
      </c>
      <c r="E322">
        <v>0</v>
      </c>
      <c r="G322" t="s">
        <v>182</v>
      </c>
    </row>
    <row r="323" spans="1:9" ht="70.5" customHeight="1" x14ac:dyDescent="0.25">
      <c r="A323" s="10">
        <v>43422</v>
      </c>
      <c r="B323" s="1">
        <f t="shared" ref="B323:B366" si="13">MONTH(A323)</f>
        <v>11</v>
      </c>
      <c r="C323" s="1">
        <f t="shared" si="12"/>
        <v>7</v>
      </c>
      <c r="D323" s="3" t="s">
        <v>331</v>
      </c>
      <c r="E323">
        <f>1888+1200+45</f>
        <v>3133</v>
      </c>
      <c r="F323">
        <v>250</v>
      </c>
      <c r="G323" t="s">
        <v>184</v>
      </c>
    </row>
    <row r="324" spans="1:9" ht="229.5" customHeight="1" x14ac:dyDescent="0.25">
      <c r="A324" s="10">
        <v>43423</v>
      </c>
      <c r="B324" s="1">
        <f t="shared" si="13"/>
        <v>11</v>
      </c>
      <c r="C324" s="1">
        <f t="shared" si="12"/>
        <v>1</v>
      </c>
      <c r="D324" s="3" t="s">
        <v>354</v>
      </c>
      <c r="E324">
        <f>25+22</f>
        <v>47</v>
      </c>
      <c r="G324" t="s">
        <v>186</v>
      </c>
    </row>
    <row r="325" spans="1:9" ht="28" x14ac:dyDescent="0.25">
      <c r="A325" s="10">
        <v>43424</v>
      </c>
      <c r="B325" s="1">
        <f t="shared" si="13"/>
        <v>11</v>
      </c>
      <c r="C325" s="1">
        <f t="shared" si="12"/>
        <v>2</v>
      </c>
      <c r="D325" s="3" t="s">
        <v>190</v>
      </c>
      <c r="E325">
        <v>0</v>
      </c>
      <c r="G325" t="s">
        <v>187</v>
      </c>
    </row>
    <row r="326" spans="1:9" ht="28" x14ac:dyDescent="0.25">
      <c r="A326" s="10">
        <v>43425</v>
      </c>
      <c r="B326" s="1">
        <f t="shared" si="13"/>
        <v>11</v>
      </c>
      <c r="C326" s="1">
        <f t="shared" si="12"/>
        <v>3</v>
      </c>
      <c r="D326" s="3" t="s">
        <v>191</v>
      </c>
      <c r="E326">
        <f>30+20+100</f>
        <v>150</v>
      </c>
      <c r="F326">
        <v>200</v>
      </c>
      <c r="G326" t="s">
        <v>188</v>
      </c>
      <c r="H326" t="s">
        <v>189</v>
      </c>
    </row>
    <row r="327" spans="1:9" ht="84" x14ac:dyDescent="0.25">
      <c r="A327" s="10">
        <v>43426</v>
      </c>
      <c r="B327" s="1">
        <f t="shared" si="13"/>
        <v>11</v>
      </c>
      <c r="C327" s="1">
        <f t="shared" si="12"/>
        <v>4</v>
      </c>
      <c r="D327" s="3" t="s">
        <v>193</v>
      </c>
      <c r="E327">
        <f>16.5+20+450+84+20+20</f>
        <v>610.5</v>
      </c>
      <c r="F327">
        <f>224+60</f>
        <v>284</v>
      </c>
      <c r="G327" t="s">
        <v>192</v>
      </c>
      <c r="H327" t="s">
        <v>339</v>
      </c>
    </row>
    <row r="328" spans="1:9" x14ac:dyDescent="0.25">
      <c r="A328" s="10">
        <v>43427</v>
      </c>
      <c r="B328" s="1">
        <f t="shared" si="13"/>
        <v>11</v>
      </c>
      <c r="C328" s="1">
        <f t="shared" si="12"/>
        <v>5</v>
      </c>
      <c r="D328" s="3" t="s">
        <v>197</v>
      </c>
      <c r="E328">
        <v>0</v>
      </c>
      <c r="G328" t="s">
        <v>195</v>
      </c>
      <c r="H328" t="s">
        <v>195</v>
      </c>
    </row>
    <row r="329" spans="1:9" ht="56" x14ac:dyDescent="0.25">
      <c r="A329" s="10">
        <v>43428</v>
      </c>
      <c r="B329" s="1">
        <f t="shared" si="13"/>
        <v>11</v>
      </c>
      <c r="C329" s="1">
        <f t="shared" si="12"/>
        <v>6</v>
      </c>
      <c r="D329" s="3" t="s">
        <v>353</v>
      </c>
      <c r="E329">
        <f>84+45+80</f>
        <v>209</v>
      </c>
      <c r="G329" t="s">
        <v>194</v>
      </c>
      <c r="H329" t="s">
        <v>196</v>
      </c>
    </row>
    <row r="330" spans="1:9" ht="210.5" customHeight="1" x14ac:dyDescent="0.25">
      <c r="A330" s="10">
        <v>43429</v>
      </c>
      <c r="B330" s="1">
        <f t="shared" si="13"/>
        <v>11</v>
      </c>
      <c r="C330" s="1">
        <f t="shared" si="12"/>
        <v>7</v>
      </c>
      <c r="D330" s="3" t="s">
        <v>566</v>
      </c>
      <c r="E330">
        <f>200+38+4400+2400+32</f>
        <v>7070</v>
      </c>
      <c r="G330" t="s">
        <v>199</v>
      </c>
      <c r="H330" t="s">
        <v>198</v>
      </c>
    </row>
    <row r="331" spans="1:9" ht="116.5" customHeight="1" x14ac:dyDescent="0.25">
      <c r="A331" s="10">
        <v>43430</v>
      </c>
      <c r="B331" s="1">
        <f t="shared" si="13"/>
        <v>11</v>
      </c>
      <c r="C331" s="1">
        <f t="shared" si="12"/>
        <v>1</v>
      </c>
      <c r="D331" s="3" t="s">
        <v>202</v>
      </c>
      <c r="E331">
        <v>200</v>
      </c>
      <c r="G331" t="s">
        <v>200</v>
      </c>
      <c r="H331" t="s">
        <v>201</v>
      </c>
    </row>
    <row r="332" spans="1:9" ht="106.5" customHeight="1" x14ac:dyDescent="0.25">
      <c r="A332" s="10">
        <v>43431</v>
      </c>
      <c r="B332" s="1">
        <f t="shared" si="13"/>
        <v>11</v>
      </c>
      <c r="C332" s="1">
        <f t="shared" si="12"/>
        <v>2</v>
      </c>
      <c r="D332" s="3" t="s">
        <v>468</v>
      </c>
      <c r="E332">
        <v>300</v>
      </c>
      <c r="G332" t="s">
        <v>203</v>
      </c>
      <c r="H332" t="s">
        <v>196</v>
      </c>
    </row>
    <row r="333" spans="1:9" ht="193.5" customHeight="1" x14ac:dyDescent="0.25">
      <c r="A333" s="10">
        <v>43432</v>
      </c>
      <c r="B333" s="1">
        <f t="shared" si="13"/>
        <v>11</v>
      </c>
      <c r="C333" s="1">
        <f t="shared" si="12"/>
        <v>3</v>
      </c>
      <c r="D333" s="3" t="s">
        <v>204</v>
      </c>
      <c r="E333">
        <v>0</v>
      </c>
      <c r="G333" t="s">
        <v>203</v>
      </c>
      <c r="H333" t="s">
        <v>196</v>
      </c>
    </row>
    <row r="334" spans="1:9" ht="133" customHeight="1" x14ac:dyDescent="0.25">
      <c r="A334" s="10">
        <v>43433</v>
      </c>
      <c r="B334" s="1">
        <f t="shared" si="13"/>
        <v>11</v>
      </c>
      <c r="C334" s="1">
        <f t="shared" si="12"/>
        <v>4</v>
      </c>
      <c r="D334" s="3" t="s">
        <v>287</v>
      </c>
      <c r="E334">
        <f>3300+300+15+35</f>
        <v>3650</v>
      </c>
      <c r="G334" t="s">
        <v>205</v>
      </c>
      <c r="H334" t="s">
        <v>206</v>
      </c>
    </row>
    <row r="335" spans="1:9" ht="248.5" customHeight="1" x14ac:dyDescent="0.25">
      <c r="A335" s="10">
        <v>43434</v>
      </c>
      <c r="B335" s="1">
        <f t="shared" si="13"/>
        <v>11</v>
      </c>
      <c r="C335" s="1">
        <f t="shared" si="12"/>
        <v>5</v>
      </c>
      <c r="D335" s="3" t="s">
        <v>209</v>
      </c>
      <c r="E335">
        <v>0</v>
      </c>
      <c r="G335" t="s">
        <v>207</v>
      </c>
      <c r="H335" t="s">
        <v>208</v>
      </c>
    </row>
    <row r="336" spans="1:9" ht="155.5" customHeight="1" x14ac:dyDescent="0.25">
      <c r="A336" s="10">
        <v>43435</v>
      </c>
      <c r="B336" s="1">
        <f t="shared" si="13"/>
        <v>12</v>
      </c>
      <c r="C336" s="1">
        <f t="shared" si="12"/>
        <v>6</v>
      </c>
      <c r="D336" s="3" t="s">
        <v>214</v>
      </c>
      <c r="E336">
        <f>200+38+10+250</f>
        <v>498</v>
      </c>
      <c r="G336" t="s">
        <v>211</v>
      </c>
      <c r="H336" t="s">
        <v>210</v>
      </c>
    </row>
    <row r="337" spans="1:11" ht="81.5" customHeight="1" x14ac:dyDescent="0.25">
      <c r="A337" s="10">
        <v>43436</v>
      </c>
      <c r="B337" s="1">
        <f t="shared" si="13"/>
        <v>12</v>
      </c>
      <c r="C337" s="1">
        <f t="shared" si="12"/>
        <v>7</v>
      </c>
      <c r="D337" s="3" t="s">
        <v>218</v>
      </c>
      <c r="E337">
        <v>30</v>
      </c>
      <c r="G337" t="s">
        <v>212</v>
      </c>
      <c r="H337" t="s">
        <v>213</v>
      </c>
    </row>
    <row r="338" spans="1:11" ht="76" customHeight="1" x14ac:dyDescent="0.25">
      <c r="A338" s="10">
        <v>43437</v>
      </c>
      <c r="B338" s="1">
        <f t="shared" si="13"/>
        <v>12</v>
      </c>
      <c r="C338" s="1">
        <f t="shared" si="12"/>
        <v>1</v>
      </c>
      <c r="D338" s="3" t="s">
        <v>217</v>
      </c>
      <c r="E338">
        <v>0</v>
      </c>
      <c r="G338" t="s">
        <v>199</v>
      </c>
      <c r="H338" t="s">
        <v>196</v>
      </c>
    </row>
    <row r="339" spans="1:11" ht="201.5" customHeight="1" x14ac:dyDescent="0.25">
      <c r="A339" s="10">
        <v>43438</v>
      </c>
      <c r="B339" s="1">
        <f t="shared" si="13"/>
        <v>12</v>
      </c>
      <c r="C339" s="1">
        <f t="shared" si="12"/>
        <v>2</v>
      </c>
      <c r="D339" s="3" t="s">
        <v>219</v>
      </c>
      <c r="E339">
        <v>0</v>
      </c>
      <c r="G339" t="s">
        <v>78</v>
      </c>
      <c r="H339" t="s">
        <v>196</v>
      </c>
    </row>
    <row r="340" spans="1:11" ht="141.5" customHeight="1" x14ac:dyDescent="0.25">
      <c r="A340" s="10">
        <v>43439</v>
      </c>
      <c r="B340" s="1">
        <f t="shared" si="13"/>
        <v>12</v>
      </c>
      <c r="C340" s="1">
        <f t="shared" si="12"/>
        <v>3</v>
      </c>
      <c r="D340" s="3" t="s">
        <v>220</v>
      </c>
      <c r="E340">
        <v>0</v>
      </c>
      <c r="G340" t="s">
        <v>78</v>
      </c>
      <c r="H340" t="s">
        <v>196</v>
      </c>
    </row>
    <row r="341" spans="1:11" ht="42" x14ac:dyDescent="0.25">
      <c r="A341" s="10">
        <v>43440</v>
      </c>
      <c r="B341" s="1">
        <f t="shared" si="13"/>
        <v>12</v>
      </c>
      <c r="C341" s="1">
        <f t="shared" si="12"/>
        <v>4</v>
      </c>
      <c r="D341" s="3" t="s">
        <v>227</v>
      </c>
      <c r="E341">
        <v>0</v>
      </c>
      <c r="G341" t="s">
        <v>78</v>
      </c>
      <c r="H341" t="s">
        <v>196</v>
      </c>
    </row>
    <row r="342" spans="1:11" ht="199.5" customHeight="1" x14ac:dyDescent="0.25">
      <c r="A342" s="10">
        <v>43441</v>
      </c>
      <c r="B342" s="1">
        <f t="shared" si="13"/>
        <v>12</v>
      </c>
      <c r="C342" s="1">
        <f t="shared" si="12"/>
        <v>5</v>
      </c>
      <c r="D342" s="3" t="s">
        <v>345</v>
      </c>
      <c r="E342">
        <v>700</v>
      </c>
      <c r="G342" t="s">
        <v>78</v>
      </c>
      <c r="H342" t="s">
        <v>196</v>
      </c>
    </row>
    <row r="343" spans="1:11" ht="70" x14ac:dyDescent="0.25">
      <c r="A343" s="10">
        <v>43442</v>
      </c>
      <c r="B343" s="1">
        <f t="shared" si="13"/>
        <v>12</v>
      </c>
      <c r="C343" s="1">
        <f t="shared" si="12"/>
        <v>6</v>
      </c>
      <c r="D343" s="3" t="s">
        <v>346</v>
      </c>
      <c r="E343">
        <v>300</v>
      </c>
      <c r="F343">
        <v>50</v>
      </c>
      <c r="G343" t="s">
        <v>228</v>
      </c>
      <c r="H343" t="s">
        <v>229</v>
      </c>
      <c r="I343" t="s">
        <v>645</v>
      </c>
    </row>
    <row r="344" spans="1:11" ht="46.25" customHeight="1" x14ac:dyDescent="0.25">
      <c r="A344" s="10">
        <v>43443</v>
      </c>
      <c r="B344" s="1">
        <f t="shared" si="13"/>
        <v>12</v>
      </c>
      <c r="C344" s="1">
        <f t="shared" si="12"/>
        <v>7</v>
      </c>
      <c r="D344" s="3" t="s">
        <v>232</v>
      </c>
      <c r="E344">
        <v>220</v>
      </c>
      <c r="G344" t="s">
        <v>231</v>
      </c>
      <c r="H344" t="s">
        <v>230</v>
      </c>
    </row>
    <row r="345" spans="1:11" ht="253" customHeight="1" x14ac:dyDescent="0.25">
      <c r="A345" s="10">
        <v>43444</v>
      </c>
      <c r="B345" s="1">
        <f t="shared" si="13"/>
        <v>12</v>
      </c>
      <c r="C345" s="1">
        <f t="shared" si="12"/>
        <v>1</v>
      </c>
      <c r="D345" s="3" t="s">
        <v>347</v>
      </c>
      <c r="E345">
        <v>0</v>
      </c>
      <c r="G345" t="s">
        <v>78</v>
      </c>
      <c r="H345" t="s">
        <v>196</v>
      </c>
    </row>
    <row r="346" spans="1:11" ht="99.5" customHeight="1" x14ac:dyDescent="0.25">
      <c r="A346" s="10">
        <v>43445</v>
      </c>
      <c r="B346" s="1">
        <f t="shared" si="13"/>
        <v>12</v>
      </c>
      <c r="C346" s="1">
        <f t="shared" si="12"/>
        <v>2</v>
      </c>
      <c r="D346" s="3" t="s">
        <v>234</v>
      </c>
      <c r="E346">
        <v>0</v>
      </c>
      <c r="G346" t="s">
        <v>237</v>
      </c>
      <c r="H346" t="s">
        <v>236</v>
      </c>
    </row>
    <row r="347" spans="1:11" ht="73" customHeight="1" x14ac:dyDescent="0.25">
      <c r="A347" s="10">
        <v>43446</v>
      </c>
      <c r="B347" s="1">
        <f t="shared" si="13"/>
        <v>12</v>
      </c>
      <c r="C347" s="1">
        <f t="shared" ref="C347:C366" si="14">WEEKDAY(A347,2)</f>
        <v>3</v>
      </c>
      <c r="D347" s="3" t="s">
        <v>235</v>
      </c>
      <c r="E347">
        <v>0</v>
      </c>
      <c r="G347" t="s">
        <v>237</v>
      </c>
      <c r="H347" t="s">
        <v>236</v>
      </c>
    </row>
    <row r="348" spans="1:11" ht="318.5" customHeight="1" x14ac:dyDescent="0.25">
      <c r="A348" s="10">
        <v>43447</v>
      </c>
      <c r="B348" s="1">
        <f t="shared" si="13"/>
        <v>12</v>
      </c>
      <c r="C348" s="1">
        <f t="shared" si="14"/>
        <v>4</v>
      </c>
      <c r="D348" s="3" t="s">
        <v>242</v>
      </c>
      <c r="E348">
        <v>0</v>
      </c>
      <c r="G348" t="s">
        <v>238</v>
      </c>
      <c r="H348" t="s">
        <v>239</v>
      </c>
    </row>
    <row r="349" spans="1:11" ht="309.5" customHeight="1" x14ac:dyDescent="0.25">
      <c r="A349" s="10">
        <v>43448</v>
      </c>
      <c r="B349" s="1">
        <f t="shared" si="13"/>
        <v>12</v>
      </c>
      <c r="C349" s="1">
        <f t="shared" si="14"/>
        <v>5</v>
      </c>
      <c r="D349" s="3" t="s">
        <v>243</v>
      </c>
      <c r="E349">
        <v>0</v>
      </c>
      <c r="G349" t="s">
        <v>240</v>
      </c>
      <c r="H349" t="s">
        <v>241</v>
      </c>
    </row>
    <row r="350" spans="1:11" ht="263" customHeight="1" x14ac:dyDescent="0.25">
      <c r="A350" s="10">
        <v>43449</v>
      </c>
      <c r="B350" s="1">
        <f t="shared" si="13"/>
        <v>12</v>
      </c>
      <c r="C350" s="1">
        <f t="shared" si="14"/>
        <v>6</v>
      </c>
      <c r="D350" s="3" t="s">
        <v>248</v>
      </c>
      <c r="E350">
        <v>4800</v>
      </c>
      <c r="F350">
        <v>350</v>
      </c>
      <c r="G350" t="s">
        <v>246</v>
      </c>
      <c r="H350" t="s">
        <v>247</v>
      </c>
      <c r="K350" t="s">
        <v>245</v>
      </c>
    </row>
    <row r="351" spans="1:11" ht="56" x14ac:dyDescent="0.25">
      <c r="A351" s="10">
        <v>43450</v>
      </c>
      <c r="B351" s="1">
        <f t="shared" si="13"/>
        <v>12</v>
      </c>
      <c r="C351" s="1">
        <f t="shared" si="14"/>
        <v>7</v>
      </c>
      <c r="D351" s="3" t="s">
        <v>249</v>
      </c>
      <c r="E351">
        <v>33</v>
      </c>
      <c r="G351" t="s">
        <v>251</v>
      </c>
      <c r="H351" t="s">
        <v>252</v>
      </c>
      <c r="K351" t="s">
        <v>250</v>
      </c>
    </row>
    <row r="352" spans="1:11" ht="100.5" customHeight="1" x14ac:dyDescent="0.25">
      <c r="A352" s="10">
        <v>43451</v>
      </c>
      <c r="B352" s="1">
        <f t="shared" si="13"/>
        <v>12</v>
      </c>
      <c r="C352" s="1">
        <f t="shared" si="14"/>
        <v>1</v>
      </c>
      <c r="D352" s="3" t="s">
        <v>344</v>
      </c>
      <c r="E352">
        <v>0</v>
      </c>
      <c r="G352" t="s">
        <v>251</v>
      </c>
      <c r="H352" t="s">
        <v>252</v>
      </c>
    </row>
    <row r="353" spans="1:11" ht="91.5" customHeight="1" x14ac:dyDescent="0.25">
      <c r="A353" s="10">
        <v>43452</v>
      </c>
      <c r="B353" s="1">
        <f t="shared" si="13"/>
        <v>12</v>
      </c>
      <c r="C353" s="1">
        <f t="shared" si="14"/>
        <v>2</v>
      </c>
      <c r="D353" s="3" t="s">
        <v>343</v>
      </c>
      <c r="E353">
        <v>5000</v>
      </c>
      <c r="G353" t="s">
        <v>253</v>
      </c>
      <c r="H353" t="s">
        <v>254</v>
      </c>
    </row>
    <row r="354" spans="1:11" ht="128" customHeight="1" x14ac:dyDescent="0.25">
      <c r="A354" s="10">
        <v>43453</v>
      </c>
      <c r="B354" s="1">
        <f t="shared" si="13"/>
        <v>12</v>
      </c>
      <c r="C354" s="1">
        <f t="shared" si="14"/>
        <v>3</v>
      </c>
      <c r="D354" s="3" t="s">
        <v>255</v>
      </c>
      <c r="E354">
        <v>17.5</v>
      </c>
      <c r="G354" t="s">
        <v>253</v>
      </c>
      <c r="H354" t="s">
        <v>254</v>
      </c>
    </row>
    <row r="355" spans="1:11" ht="300" customHeight="1" x14ac:dyDescent="0.25">
      <c r="A355" s="10">
        <v>43454</v>
      </c>
      <c r="B355" s="1">
        <f t="shared" si="13"/>
        <v>12</v>
      </c>
      <c r="C355" s="1">
        <f t="shared" si="14"/>
        <v>4</v>
      </c>
      <c r="D355" s="3" t="s">
        <v>256</v>
      </c>
      <c r="E355">
        <v>40</v>
      </c>
      <c r="G355" t="s">
        <v>253</v>
      </c>
      <c r="H355" t="s">
        <v>196</v>
      </c>
      <c r="K355" t="s">
        <v>257</v>
      </c>
    </row>
    <row r="356" spans="1:11" ht="200.5" customHeight="1" x14ac:dyDescent="0.25">
      <c r="A356" s="10">
        <v>43455</v>
      </c>
      <c r="B356" s="1">
        <f t="shared" si="13"/>
        <v>12</v>
      </c>
      <c r="C356" s="1">
        <f t="shared" si="14"/>
        <v>5</v>
      </c>
      <c r="D356" s="3" t="s">
        <v>261</v>
      </c>
      <c r="E356">
        <f>72+300+40</f>
        <v>412</v>
      </c>
      <c r="F356">
        <f>172.5+20</f>
        <v>192.5</v>
      </c>
      <c r="G356" t="s">
        <v>259</v>
      </c>
      <c r="H356" t="s">
        <v>260</v>
      </c>
      <c r="K356" t="s">
        <v>258</v>
      </c>
    </row>
    <row r="357" spans="1:11" ht="186.5" customHeight="1" x14ac:dyDescent="0.25">
      <c r="A357" s="10">
        <v>43456</v>
      </c>
      <c r="B357" s="1">
        <f t="shared" si="13"/>
        <v>12</v>
      </c>
      <c r="C357" s="1">
        <f t="shared" si="14"/>
        <v>6</v>
      </c>
      <c r="D357" s="3" t="s">
        <v>288</v>
      </c>
      <c r="E357">
        <v>100</v>
      </c>
      <c r="G357" t="s">
        <v>291</v>
      </c>
      <c r="H357" t="s">
        <v>290</v>
      </c>
    </row>
    <row r="358" spans="1:11" ht="57" customHeight="1" x14ac:dyDescent="0.25">
      <c r="A358" s="10">
        <v>43457</v>
      </c>
      <c r="B358" s="1">
        <f t="shared" si="13"/>
        <v>12</v>
      </c>
      <c r="C358" s="1">
        <f t="shared" si="14"/>
        <v>7</v>
      </c>
      <c r="D358" s="3" t="s">
        <v>289</v>
      </c>
      <c r="E358">
        <v>30</v>
      </c>
      <c r="G358" t="s">
        <v>292</v>
      </c>
      <c r="H358" t="s">
        <v>290</v>
      </c>
    </row>
    <row r="359" spans="1:11" ht="148.5" customHeight="1" x14ac:dyDescent="0.25">
      <c r="A359" s="10">
        <v>43458</v>
      </c>
      <c r="B359" s="1">
        <f t="shared" si="13"/>
        <v>12</v>
      </c>
      <c r="C359" s="1">
        <f t="shared" si="14"/>
        <v>1</v>
      </c>
      <c r="D359" s="7" t="s">
        <v>295</v>
      </c>
      <c r="E359">
        <f>45+2.5</f>
        <v>47.5</v>
      </c>
      <c r="G359" t="s">
        <v>293</v>
      </c>
      <c r="H359" t="s">
        <v>290</v>
      </c>
      <c r="K359" t="s">
        <v>294</v>
      </c>
    </row>
    <row r="360" spans="1:11" ht="132.5" customHeight="1" x14ac:dyDescent="0.25">
      <c r="A360" s="10">
        <v>43459</v>
      </c>
      <c r="B360" s="1">
        <f t="shared" si="13"/>
        <v>12</v>
      </c>
      <c r="C360" s="1">
        <f t="shared" si="14"/>
        <v>2</v>
      </c>
      <c r="D360" s="7" t="s">
        <v>333</v>
      </c>
      <c r="E360">
        <v>100</v>
      </c>
      <c r="G360" t="s">
        <v>78</v>
      </c>
      <c r="H360" t="s">
        <v>196</v>
      </c>
    </row>
    <row r="361" spans="1:11" ht="328.5" customHeight="1" x14ac:dyDescent="0.25">
      <c r="A361" s="10">
        <v>43460</v>
      </c>
      <c r="B361" s="1">
        <f t="shared" si="13"/>
        <v>12</v>
      </c>
      <c r="C361" s="1">
        <f t="shared" si="14"/>
        <v>3</v>
      </c>
      <c r="D361" s="7" t="s">
        <v>332</v>
      </c>
      <c r="E361">
        <v>0</v>
      </c>
      <c r="G361" t="s">
        <v>78</v>
      </c>
      <c r="H361" t="s">
        <v>196</v>
      </c>
      <c r="K361" t="s">
        <v>296</v>
      </c>
    </row>
    <row r="362" spans="1:11" ht="117.5" customHeight="1" x14ac:dyDescent="0.25">
      <c r="A362" s="10">
        <v>43461</v>
      </c>
      <c r="B362" s="1">
        <f t="shared" si="13"/>
        <v>12</v>
      </c>
      <c r="C362" s="1">
        <f t="shared" si="14"/>
        <v>4</v>
      </c>
      <c r="D362" s="7" t="s">
        <v>575</v>
      </c>
      <c r="E362">
        <v>300</v>
      </c>
      <c r="F362">
        <v>65</v>
      </c>
      <c r="G362" t="s">
        <v>329</v>
      </c>
      <c r="H362" t="s">
        <v>196</v>
      </c>
    </row>
    <row r="363" spans="1:11" ht="183" customHeight="1" x14ac:dyDescent="0.25">
      <c r="A363" s="10">
        <v>43462</v>
      </c>
      <c r="B363" s="1">
        <f t="shared" si="13"/>
        <v>12</v>
      </c>
      <c r="C363" s="1">
        <f t="shared" si="14"/>
        <v>5</v>
      </c>
      <c r="D363" s="7" t="s">
        <v>299</v>
      </c>
      <c r="E363">
        <v>0</v>
      </c>
      <c r="G363" t="s">
        <v>78</v>
      </c>
      <c r="H363" t="s">
        <v>196</v>
      </c>
      <c r="K363" t="s">
        <v>298</v>
      </c>
    </row>
    <row r="364" spans="1:11" ht="179.5" customHeight="1" x14ac:dyDescent="0.25">
      <c r="A364" s="10">
        <v>43463</v>
      </c>
      <c r="B364" s="1">
        <f t="shared" si="13"/>
        <v>12</v>
      </c>
      <c r="C364" s="1">
        <f t="shared" si="14"/>
        <v>6</v>
      </c>
      <c r="D364" s="7" t="s">
        <v>325</v>
      </c>
      <c r="E364">
        <f>200+10+30</f>
        <v>240</v>
      </c>
      <c r="G364" t="s">
        <v>78</v>
      </c>
      <c r="H364" t="s">
        <v>475</v>
      </c>
    </row>
    <row r="365" spans="1:11" ht="62" customHeight="1" x14ac:dyDescent="0.25">
      <c r="A365" s="10">
        <v>43464</v>
      </c>
      <c r="B365" s="1">
        <f t="shared" si="13"/>
        <v>12</v>
      </c>
      <c r="C365" s="1">
        <f t="shared" si="14"/>
        <v>7</v>
      </c>
      <c r="D365" s="7" t="s">
        <v>466</v>
      </c>
      <c r="E365">
        <v>35</v>
      </c>
      <c r="G365" t="s">
        <v>78</v>
      </c>
      <c r="H365" t="s">
        <v>571</v>
      </c>
      <c r="I365" t="s">
        <v>463</v>
      </c>
    </row>
    <row r="366" spans="1:11" ht="305" customHeight="1" x14ac:dyDescent="0.25">
      <c r="A366" s="10">
        <v>43465</v>
      </c>
      <c r="B366" s="1">
        <f t="shared" si="13"/>
        <v>12</v>
      </c>
      <c r="C366" s="1">
        <f t="shared" si="14"/>
        <v>1</v>
      </c>
      <c r="D366" s="7" t="s">
        <v>474</v>
      </c>
      <c r="E366">
        <v>90</v>
      </c>
      <c r="G366" t="s">
        <v>472</v>
      </c>
      <c r="H366" t="s">
        <v>473</v>
      </c>
      <c r="I366" t="s">
        <v>470</v>
      </c>
    </row>
    <row r="367" spans="1:11" ht="196" customHeight="1" x14ac:dyDescent="0.25">
      <c r="A367" s="10" t="s">
        <v>469</v>
      </c>
      <c r="B367" s="1">
        <v>12</v>
      </c>
      <c r="C367" s="1"/>
      <c r="D367" s="7" t="s">
        <v>471</v>
      </c>
    </row>
    <row r="368" spans="1:11" x14ac:dyDescent="0.25">
      <c r="A368" s="10"/>
      <c r="B368" s="10"/>
      <c r="C368" s="1"/>
    </row>
    <row r="369" spans="1:3" x14ac:dyDescent="0.25">
      <c r="A369" s="10"/>
      <c r="B369" s="10"/>
      <c r="C369" s="1"/>
    </row>
    <row r="370" spans="1:3" x14ac:dyDescent="0.25">
      <c r="A370" s="10"/>
      <c r="B370" s="10"/>
      <c r="C370" s="1"/>
    </row>
    <row r="371" spans="1:3" x14ac:dyDescent="0.25">
      <c r="A371" s="10"/>
      <c r="B371" s="10"/>
      <c r="C371" s="1"/>
    </row>
    <row r="372" spans="1:3" x14ac:dyDescent="0.25">
      <c r="A372" s="10"/>
      <c r="B372" s="10"/>
      <c r="C372" s="1"/>
    </row>
    <row r="373" spans="1:3" x14ac:dyDescent="0.25">
      <c r="A373" s="10"/>
      <c r="B373" s="10"/>
      <c r="C373" s="1"/>
    </row>
    <row r="374" spans="1:3" x14ac:dyDescent="0.25">
      <c r="A374" s="10"/>
      <c r="B374" s="10"/>
      <c r="C374" s="1"/>
    </row>
    <row r="375" spans="1:3" x14ac:dyDescent="0.25">
      <c r="A375" s="10"/>
      <c r="B375" s="10"/>
      <c r="C375" s="1"/>
    </row>
    <row r="376" spans="1:3" x14ac:dyDescent="0.25">
      <c r="A376" s="10"/>
      <c r="B376" s="10"/>
      <c r="C376" s="1"/>
    </row>
    <row r="377" spans="1:3" x14ac:dyDescent="0.25">
      <c r="A377" s="10"/>
      <c r="B377" s="10"/>
      <c r="C377" s="1"/>
    </row>
    <row r="378" spans="1:3" x14ac:dyDescent="0.25">
      <c r="A378" s="10"/>
      <c r="B378" s="10"/>
      <c r="C378" s="1"/>
    </row>
    <row r="379" spans="1:3" x14ac:dyDescent="0.25">
      <c r="A379" s="10"/>
      <c r="B379" s="10"/>
      <c r="C379" s="1"/>
    </row>
    <row r="380" spans="1:3" x14ac:dyDescent="0.25">
      <c r="A380" s="10"/>
      <c r="B380" s="10"/>
      <c r="C380" s="1"/>
    </row>
    <row r="381" spans="1:3" x14ac:dyDescent="0.25">
      <c r="A381" s="10"/>
      <c r="B381" s="10"/>
      <c r="C381" s="1"/>
    </row>
    <row r="382" spans="1:3" x14ac:dyDescent="0.25">
      <c r="A382" s="10"/>
      <c r="B382" s="10"/>
      <c r="C382" s="1"/>
    </row>
    <row r="383" spans="1:3" x14ac:dyDescent="0.25">
      <c r="A383" s="10"/>
      <c r="B383" s="10"/>
      <c r="C383" s="1"/>
    </row>
    <row r="384" spans="1:3" x14ac:dyDescent="0.25">
      <c r="A384" s="10"/>
      <c r="B384" s="10"/>
      <c r="C384" s="1"/>
    </row>
    <row r="385" spans="1:3" x14ac:dyDescent="0.25">
      <c r="A385" s="10"/>
      <c r="B385" s="10"/>
      <c r="C385" s="1"/>
    </row>
    <row r="386" spans="1:3" x14ac:dyDescent="0.25">
      <c r="A386" s="10"/>
      <c r="B386" s="10"/>
      <c r="C386" s="1"/>
    </row>
    <row r="387" spans="1:3" x14ac:dyDescent="0.25">
      <c r="A387" s="10"/>
      <c r="B387" s="10"/>
      <c r="C387" s="1"/>
    </row>
    <row r="388" spans="1:3" x14ac:dyDescent="0.25">
      <c r="A388" s="10"/>
      <c r="B388" s="10"/>
      <c r="C388" s="1"/>
    </row>
    <row r="389" spans="1:3" x14ac:dyDescent="0.25">
      <c r="A389" s="10"/>
      <c r="B389" s="10"/>
      <c r="C389" s="1"/>
    </row>
    <row r="390" spans="1:3" x14ac:dyDescent="0.25">
      <c r="A390" s="10"/>
      <c r="B390" s="10"/>
      <c r="C390" s="1"/>
    </row>
    <row r="391" spans="1:3" x14ac:dyDescent="0.25">
      <c r="A391" s="10"/>
      <c r="B391" s="10"/>
      <c r="C391" s="1"/>
    </row>
    <row r="392" spans="1:3" x14ac:dyDescent="0.25">
      <c r="A392" s="10"/>
      <c r="B392" s="10"/>
      <c r="C392" s="1"/>
    </row>
    <row r="393" spans="1:3" x14ac:dyDescent="0.25">
      <c r="A393" s="10"/>
      <c r="B393" s="10"/>
      <c r="C393" s="1"/>
    </row>
    <row r="394" spans="1:3" x14ac:dyDescent="0.25">
      <c r="A394" s="10"/>
      <c r="B394" s="10"/>
      <c r="C394" s="1"/>
    </row>
    <row r="395" spans="1:3" x14ac:dyDescent="0.25">
      <c r="A395" s="10"/>
      <c r="B395" s="10"/>
      <c r="C395" s="1"/>
    </row>
    <row r="396" spans="1:3" x14ac:dyDescent="0.25">
      <c r="A396" s="10"/>
      <c r="B396" s="10"/>
      <c r="C396" s="1"/>
    </row>
    <row r="397" spans="1:3" x14ac:dyDescent="0.25">
      <c r="A397" s="10"/>
      <c r="B397" s="10"/>
      <c r="C397" s="1"/>
    </row>
    <row r="398" spans="1:3" x14ac:dyDescent="0.25">
      <c r="A398" s="10"/>
      <c r="B398" s="10"/>
      <c r="C398" s="1"/>
    </row>
    <row r="399" spans="1:3" x14ac:dyDescent="0.25">
      <c r="A399" s="10"/>
      <c r="B399" s="10"/>
      <c r="C399" s="1"/>
    </row>
    <row r="400" spans="1:3" x14ac:dyDescent="0.25">
      <c r="A400" s="10"/>
      <c r="B400" s="10"/>
      <c r="C400" s="1"/>
    </row>
    <row r="401" spans="1:3" x14ac:dyDescent="0.25">
      <c r="A401" s="10"/>
      <c r="B401" s="10"/>
      <c r="C401" s="1"/>
    </row>
    <row r="402" spans="1:3" x14ac:dyDescent="0.25">
      <c r="A402" s="10"/>
      <c r="B402" s="10"/>
      <c r="C402" s="1"/>
    </row>
    <row r="403" spans="1:3" x14ac:dyDescent="0.25">
      <c r="A403" s="10"/>
      <c r="B403" s="10"/>
      <c r="C403" s="1"/>
    </row>
    <row r="404" spans="1:3" x14ac:dyDescent="0.25">
      <c r="A404" s="10"/>
      <c r="B404" s="10"/>
      <c r="C404" s="1"/>
    </row>
    <row r="405" spans="1:3" x14ac:dyDescent="0.25">
      <c r="A405" s="10"/>
      <c r="B405" s="10"/>
      <c r="C405" s="1"/>
    </row>
    <row r="406" spans="1:3" x14ac:dyDescent="0.25">
      <c r="A406" s="10"/>
      <c r="B406" s="10"/>
      <c r="C406" s="1"/>
    </row>
    <row r="407" spans="1:3" x14ac:dyDescent="0.25">
      <c r="A407" s="10"/>
      <c r="B407" s="10"/>
      <c r="C407" s="1"/>
    </row>
    <row r="408" spans="1:3" x14ac:dyDescent="0.25">
      <c r="A408" s="10"/>
      <c r="B408" s="10"/>
      <c r="C408" s="1"/>
    </row>
    <row r="409" spans="1:3" x14ac:dyDescent="0.25">
      <c r="A409" s="10"/>
      <c r="B409" s="10"/>
      <c r="C409" s="1"/>
    </row>
    <row r="410" spans="1:3" x14ac:dyDescent="0.25">
      <c r="A410" s="10"/>
      <c r="B410" s="10"/>
      <c r="C410" s="1"/>
    </row>
    <row r="411" spans="1:3" x14ac:dyDescent="0.25">
      <c r="A411" s="10"/>
      <c r="B411" s="10"/>
      <c r="C411" s="1"/>
    </row>
    <row r="412" spans="1:3" x14ac:dyDescent="0.25">
      <c r="A412" s="10"/>
      <c r="B412" s="10"/>
      <c r="C412" s="1"/>
    </row>
    <row r="413" spans="1:3" x14ac:dyDescent="0.25">
      <c r="A413" s="10"/>
      <c r="B413" s="10"/>
      <c r="C413" s="1"/>
    </row>
    <row r="414" spans="1:3" x14ac:dyDescent="0.25">
      <c r="A414" s="10"/>
      <c r="B414" s="10"/>
      <c r="C414" s="1"/>
    </row>
    <row r="415" spans="1:3" x14ac:dyDescent="0.25">
      <c r="A415" s="10"/>
      <c r="B415" s="10"/>
      <c r="C415" s="1"/>
    </row>
    <row r="416" spans="1:3" x14ac:dyDescent="0.25">
      <c r="A416" s="10"/>
      <c r="B416" s="10"/>
      <c r="C416" s="1"/>
    </row>
    <row r="417" spans="1:3" x14ac:dyDescent="0.25">
      <c r="A417" s="10"/>
      <c r="B417" s="10"/>
      <c r="C417" s="1"/>
    </row>
    <row r="418" spans="1:3" x14ac:dyDescent="0.25">
      <c r="A418" s="10"/>
      <c r="B418" s="10"/>
      <c r="C418" s="1"/>
    </row>
    <row r="419" spans="1:3" x14ac:dyDescent="0.25">
      <c r="A419" s="10"/>
      <c r="B419" s="10"/>
      <c r="C419" s="1"/>
    </row>
    <row r="420" spans="1:3" x14ac:dyDescent="0.25">
      <c r="A420" s="10"/>
      <c r="B420" s="10"/>
      <c r="C420" s="1"/>
    </row>
    <row r="421" spans="1:3" x14ac:dyDescent="0.25">
      <c r="A421" s="10"/>
      <c r="B421" s="10"/>
      <c r="C421" s="1"/>
    </row>
    <row r="422" spans="1:3" x14ac:dyDescent="0.25">
      <c r="A422" s="10"/>
      <c r="B422" s="10"/>
      <c r="C422" s="1"/>
    </row>
    <row r="423" spans="1:3" x14ac:dyDescent="0.25">
      <c r="A423" s="10"/>
      <c r="B423" s="10"/>
      <c r="C423" s="1"/>
    </row>
    <row r="424" spans="1:3" x14ac:dyDescent="0.25">
      <c r="A424" s="10"/>
      <c r="B424" s="10"/>
      <c r="C424" s="1"/>
    </row>
    <row r="425" spans="1:3" x14ac:dyDescent="0.25">
      <c r="A425" s="10"/>
      <c r="B425" s="10"/>
      <c r="C425" s="1"/>
    </row>
    <row r="426" spans="1:3" x14ac:dyDescent="0.25">
      <c r="A426" s="10"/>
      <c r="B426" s="10"/>
      <c r="C426" s="1"/>
    </row>
    <row r="427" spans="1:3" x14ac:dyDescent="0.25">
      <c r="A427" s="10"/>
      <c r="B427" s="10"/>
      <c r="C427" s="1"/>
    </row>
    <row r="428" spans="1:3" x14ac:dyDescent="0.25">
      <c r="A428" s="10"/>
      <c r="B428" s="10"/>
      <c r="C428" s="1"/>
    </row>
    <row r="429" spans="1:3" x14ac:dyDescent="0.25">
      <c r="A429" s="10"/>
      <c r="B429" s="10"/>
      <c r="C429" s="1"/>
    </row>
    <row r="430" spans="1:3" x14ac:dyDescent="0.25">
      <c r="A430" s="10"/>
      <c r="B430" s="10"/>
      <c r="C430" s="1"/>
    </row>
    <row r="431" spans="1:3" x14ac:dyDescent="0.25">
      <c r="A431" s="10"/>
      <c r="B431" s="10"/>
      <c r="C431" s="1"/>
    </row>
    <row r="432" spans="1:3" x14ac:dyDescent="0.25">
      <c r="A432" s="10"/>
      <c r="B432" s="10"/>
      <c r="C432" s="1"/>
    </row>
    <row r="433" spans="1:3" x14ac:dyDescent="0.25">
      <c r="A433" s="10"/>
      <c r="B433" s="10"/>
      <c r="C433" s="1"/>
    </row>
    <row r="434" spans="1:3" x14ac:dyDescent="0.25">
      <c r="A434" s="10"/>
      <c r="B434" s="10"/>
      <c r="C434" s="1"/>
    </row>
    <row r="435" spans="1:3" x14ac:dyDescent="0.25">
      <c r="A435" s="10"/>
      <c r="B435" s="10"/>
      <c r="C435" s="1"/>
    </row>
    <row r="436" spans="1:3" x14ac:dyDescent="0.25">
      <c r="A436" s="10"/>
      <c r="B436" s="10"/>
      <c r="C436" s="1"/>
    </row>
    <row r="437" spans="1:3" x14ac:dyDescent="0.25">
      <c r="A437" s="10"/>
      <c r="B437" s="10"/>
      <c r="C437" s="1"/>
    </row>
    <row r="438" spans="1:3" x14ac:dyDescent="0.25">
      <c r="A438" s="10"/>
      <c r="B438" s="10"/>
      <c r="C438" s="1"/>
    </row>
    <row r="439" spans="1:3" x14ac:dyDescent="0.25">
      <c r="A439" s="10"/>
      <c r="B439" s="10"/>
      <c r="C439" s="1"/>
    </row>
    <row r="440" spans="1:3" x14ac:dyDescent="0.25">
      <c r="A440" s="10"/>
      <c r="B440" s="10"/>
      <c r="C440" s="1"/>
    </row>
    <row r="441" spans="1:3" x14ac:dyDescent="0.25">
      <c r="A441" s="10"/>
      <c r="B441" s="10"/>
      <c r="C441" s="1"/>
    </row>
    <row r="442" spans="1:3" x14ac:dyDescent="0.25">
      <c r="A442" s="10"/>
      <c r="B442" s="10"/>
      <c r="C442" s="1"/>
    </row>
    <row r="443" spans="1:3" x14ac:dyDescent="0.25">
      <c r="A443" s="10"/>
      <c r="B443" s="10"/>
      <c r="C443" s="1"/>
    </row>
    <row r="444" spans="1:3" x14ac:dyDescent="0.25">
      <c r="A444" s="10"/>
      <c r="B444" s="10"/>
      <c r="C444" s="1"/>
    </row>
    <row r="445" spans="1:3" x14ac:dyDescent="0.25">
      <c r="A445" s="10"/>
      <c r="B445" s="10"/>
      <c r="C445" s="1"/>
    </row>
    <row r="446" spans="1:3" x14ac:dyDescent="0.25">
      <c r="A446" s="10"/>
      <c r="B446" s="10"/>
      <c r="C446" s="1"/>
    </row>
    <row r="447" spans="1:3" x14ac:dyDescent="0.25">
      <c r="A447" s="10"/>
      <c r="B447" s="10"/>
      <c r="C447" s="1"/>
    </row>
    <row r="448" spans="1:3" x14ac:dyDescent="0.25">
      <c r="A448" s="10"/>
      <c r="B448" s="10"/>
      <c r="C448" s="1"/>
    </row>
    <row r="449" spans="1:3" x14ac:dyDescent="0.25">
      <c r="A449" s="10"/>
      <c r="B449" s="10"/>
      <c r="C449" s="1"/>
    </row>
    <row r="450" spans="1:3" x14ac:dyDescent="0.25">
      <c r="A450" s="10"/>
      <c r="B450" s="10"/>
      <c r="C450" s="1"/>
    </row>
    <row r="451" spans="1:3" x14ac:dyDescent="0.25">
      <c r="A451" s="10"/>
      <c r="B451" s="10"/>
      <c r="C451" s="1"/>
    </row>
    <row r="452" spans="1:3" x14ac:dyDescent="0.25">
      <c r="A452" s="10"/>
      <c r="B452" s="10"/>
      <c r="C452" s="1"/>
    </row>
    <row r="453" spans="1:3" x14ac:dyDescent="0.25">
      <c r="A453" s="10"/>
      <c r="B453" s="10"/>
      <c r="C453" s="1"/>
    </row>
    <row r="454" spans="1:3" x14ac:dyDescent="0.25">
      <c r="A454" s="10"/>
      <c r="B454" s="10"/>
      <c r="C454" s="1"/>
    </row>
    <row r="455" spans="1:3" x14ac:dyDescent="0.25">
      <c r="A455" s="10"/>
      <c r="B455" s="10"/>
      <c r="C455" s="1"/>
    </row>
    <row r="456" spans="1:3" x14ac:dyDescent="0.25">
      <c r="A456" s="10"/>
      <c r="B456" s="10"/>
      <c r="C456" s="1"/>
    </row>
    <row r="457" spans="1:3" x14ac:dyDescent="0.25">
      <c r="A457" s="10"/>
      <c r="B457" s="10"/>
      <c r="C457" s="1"/>
    </row>
    <row r="458" spans="1:3" x14ac:dyDescent="0.25">
      <c r="A458" s="10"/>
      <c r="B458" s="10"/>
      <c r="C458" s="1"/>
    </row>
    <row r="459" spans="1:3" x14ac:dyDescent="0.25">
      <c r="A459" s="10"/>
      <c r="B459" s="10"/>
      <c r="C459" s="1"/>
    </row>
    <row r="460" spans="1:3" x14ac:dyDescent="0.25">
      <c r="A460" s="10"/>
      <c r="B460" s="10"/>
      <c r="C460" s="1"/>
    </row>
    <row r="461" spans="1:3" x14ac:dyDescent="0.25">
      <c r="A461" s="10"/>
      <c r="B461" s="10"/>
      <c r="C461" s="1"/>
    </row>
    <row r="462" spans="1:3" x14ac:dyDescent="0.25">
      <c r="A462" s="10"/>
      <c r="B462" s="10"/>
      <c r="C462" s="1"/>
    </row>
    <row r="463" spans="1:3" x14ac:dyDescent="0.25">
      <c r="A463" s="10"/>
      <c r="B463" s="10"/>
      <c r="C463" s="1"/>
    </row>
    <row r="464" spans="1:3" x14ac:dyDescent="0.25">
      <c r="A464" s="10"/>
      <c r="B464" s="10"/>
      <c r="C464" s="1"/>
    </row>
    <row r="465" spans="1:3" x14ac:dyDescent="0.25">
      <c r="A465" s="10"/>
      <c r="B465" s="10"/>
      <c r="C465" s="1"/>
    </row>
    <row r="466" spans="1:3" x14ac:dyDescent="0.25">
      <c r="A466" s="10"/>
      <c r="B466" s="10"/>
      <c r="C466" s="1"/>
    </row>
    <row r="467" spans="1:3" x14ac:dyDescent="0.25">
      <c r="A467" s="10"/>
      <c r="B467" s="10"/>
      <c r="C467" s="1"/>
    </row>
    <row r="468" spans="1:3" x14ac:dyDescent="0.25">
      <c r="A468" s="10"/>
      <c r="B468" s="10"/>
      <c r="C468" s="1"/>
    </row>
    <row r="469" spans="1:3" x14ac:dyDescent="0.25">
      <c r="A469" s="10"/>
      <c r="B469" s="10"/>
      <c r="C469" s="1"/>
    </row>
    <row r="470" spans="1:3" x14ac:dyDescent="0.25">
      <c r="A470" s="10"/>
      <c r="B470" s="10"/>
      <c r="C470" s="1"/>
    </row>
    <row r="471" spans="1:3" x14ac:dyDescent="0.25">
      <c r="A471" s="10"/>
      <c r="B471" s="10"/>
      <c r="C471" s="1"/>
    </row>
    <row r="472" spans="1:3" x14ac:dyDescent="0.25">
      <c r="A472" s="10"/>
      <c r="B472" s="10"/>
      <c r="C472" s="1"/>
    </row>
    <row r="473" spans="1:3" x14ac:dyDescent="0.25">
      <c r="A473" s="10"/>
      <c r="B473" s="10"/>
      <c r="C473" s="1"/>
    </row>
    <row r="474" spans="1:3" x14ac:dyDescent="0.25">
      <c r="A474" s="10"/>
      <c r="B474" s="10"/>
      <c r="C474" s="1"/>
    </row>
    <row r="475" spans="1:3" x14ac:dyDescent="0.25">
      <c r="A475" s="10"/>
      <c r="B475" s="10"/>
      <c r="C475" s="1"/>
    </row>
    <row r="476" spans="1:3" x14ac:dyDescent="0.25">
      <c r="A476" s="10"/>
      <c r="B476" s="10"/>
      <c r="C476" s="1"/>
    </row>
    <row r="477" spans="1:3" x14ac:dyDescent="0.25">
      <c r="A477" s="10"/>
      <c r="B477" s="10"/>
      <c r="C477" s="1"/>
    </row>
    <row r="478" spans="1:3" x14ac:dyDescent="0.25">
      <c r="A478" s="10"/>
      <c r="B478" s="10"/>
      <c r="C478" s="1"/>
    </row>
    <row r="479" spans="1:3" x14ac:dyDescent="0.25">
      <c r="A479" s="10"/>
      <c r="B479" s="10"/>
      <c r="C479" s="1"/>
    </row>
    <row r="480" spans="1:3" x14ac:dyDescent="0.25">
      <c r="A480" s="10"/>
      <c r="B480" s="10"/>
      <c r="C480" s="1"/>
    </row>
    <row r="481" spans="1:3" x14ac:dyDescent="0.25">
      <c r="A481" s="10"/>
      <c r="B481" s="10"/>
      <c r="C481" s="1"/>
    </row>
    <row r="482" spans="1:3" x14ac:dyDescent="0.25">
      <c r="A482" s="10"/>
      <c r="B482" s="10"/>
      <c r="C482" s="1"/>
    </row>
    <row r="483" spans="1:3" x14ac:dyDescent="0.25">
      <c r="A483" s="10"/>
      <c r="B483" s="10"/>
      <c r="C483" s="1"/>
    </row>
    <row r="484" spans="1:3" x14ac:dyDescent="0.25">
      <c r="A484" s="10"/>
      <c r="B484" s="10"/>
      <c r="C484" s="1"/>
    </row>
    <row r="485" spans="1:3" x14ac:dyDescent="0.25">
      <c r="A485" s="10"/>
      <c r="B485" s="10"/>
      <c r="C485" s="1"/>
    </row>
    <row r="486" spans="1:3" x14ac:dyDescent="0.25">
      <c r="A486" s="10"/>
      <c r="B486" s="10"/>
      <c r="C486" s="1"/>
    </row>
    <row r="487" spans="1:3" x14ac:dyDescent="0.25">
      <c r="A487" s="10"/>
      <c r="B487" s="10"/>
      <c r="C487" s="1"/>
    </row>
    <row r="488" spans="1:3" x14ac:dyDescent="0.25">
      <c r="A488" s="10"/>
      <c r="B488" s="10"/>
      <c r="C488" s="1"/>
    </row>
    <row r="489" spans="1:3" x14ac:dyDescent="0.25">
      <c r="A489" s="10"/>
      <c r="B489" s="10"/>
      <c r="C489" s="1"/>
    </row>
    <row r="490" spans="1:3" x14ac:dyDescent="0.25">
      <c r="A490" s="10"/>
      <c r="B490" s="10"/>
      <c r="C490" s="1"/>
    </row>
    <row r="491" spans="1:3" x14ac:dyDescent="0.25">
      <c r="A491" s="10"/>
      <c r="B491" s="10"/>
      <c r="C491" s="1"/>
    </row>
    <row r="492" spans="1:3" x14ac:dyDescent="0.25">
      <c r="A492" s="10"/>
      <c r="B492" s="10"/>
      <c r="C492" s="1"/>
    </row>
    <row r="493" spans="1:3" x14ac:dyDescent="0.25">
      <c r="A493" s="10"/>
      <c r="B493" s="10"/>
      <c r="C493" s="1"/>
    </row>
    <row r="494" spans="1:3" x14ac:dyDescent="0.25">
      <c r="A494" s="10"/>
      <c r="B494" s="10"/>
      <c r="C494" s="1"/>
    </row>
    <row r="495" spans="1:3" x14ac:dyDescent="0.25">
      <c r="A495" s="10"/>
      <c r="B495" s="10"/>
      <c r="C495" s="1"/>
    </row>
    <row r="496" spans="1:3" x14ac:dyDescent="0.25">
      <c r="A496" s="10"/>
      <c r="B496" s="10"/>
      <c r="C496" s="1"/>
    </row>
    <row r="497" spans="1:3" x14ac:dyDescent="0.25">
      <c r="A497" s="10"/>
      <c r="B497" s="10"/>
      <c r="C497" s="1"/>
    </row>
    <row r="498" spans="1:3" x14ac:dyDescent="0.25">
      <c r="A498" s="10"/>
      <c r="B498" s="10"/>
      <c r="C498" s="1"/>
    </row>
    <row r="499" spans="1:3" x14ac:dyDescent="0.25">
      <c r="A499" s="10"/>
      <c r="B499" s="10"/>
      <c r="C499" s="1"/>
    </row>
    <row r="500" spans="1:3" x14ac:dyDescent="0.25">
      <c r="A500" s="10"/>
      <c r="B500" s="10"/>
      <c r="C500" s="1"/>
    </row>
    <row r="501" spans="1:3" x14ac:dyDescent="0.25">
      <c r="A501" s="10"/>
      <c r="B501" s="10"/>
      <c r="C501" s="1"/>
    </row>
    <row r="502" spans="1:3" x14ac:dyDescent="0.25">
      <c r="A502" s="10"/>
      <c r="B502" s="10"/>
      <c r="C502" s="1"/>
    </row>
    <row r="503" spans="1:3" x14ac:dyDescent="0.25">
      <c r="A503" s="10"/>
      <c r="B503" s="10"/>
      <c r="C503" s="1"/>
    </row>
    <row r="504" spans="1:3" x14ac:dyDescent="0.25">
      <c r="A504" s="10"/>
      <c r="B504" s="10"/>
      <c r="C504" s="1"/>
    </row>
    <row r="505" spans="1:3" x14ac:dyDescent="0.25">
      <c r="A505" s="10"/>
      <c r="B505" s="10"/>
      <c r="C505" s="1"/>
    </row>
    <row r="506" spans="1:3" x14ac:dyDescent="0.25">
      <c r="A506" s="10"/>
      <c r="B506" s="10"/>
      <c r="C506" s="1"/>
    </row>
    <row r="507" spans="1:3" x14ac:dyDescent="0.25">
      <c r="A507" s="10"/>
      <c r="B507" s="10"/>
      <c r="C507" s="1"/>
    </row>
    <row r="508" spans="1:3" x14ac:dyDescent="0.25">
      <c r="A508" s="10"/>
      <c r="B508" s="10"/>
      <c r="C508" s="1"/>
    </row>
    <row r="509" spans="1:3" x14ac:dyDescent="0.25">
      <c r="A509" s="10"/>
      <c r="B509" s="10"/>
      <c r="C509" s="1"/>
    </row>
    <row r="510" spans="1:3" x14ac:dyDescent="0.25">
      <c r="A510" s="10"/>
      <c r="B510" s="10"/>
      <c r="C510" s="1"/>
    </row>
    <row r="511" spans="1:3" x14ac:dyDescent="0.25">
      <c r="A511" s="10"/>
      <c r="B511" s="10"/>
      <c r="C511" s="1"/>
    </row>
    <row r="512" spans="1:3" x14ac:dyDescent="0.25">
      <c r="A512" s="10"/>
      <c r="B512" s="10"/>
      <c r="C512" s="1"/>
    </row>
    <row r="513" spans="1:3" x14ac:dyDescent="0.25">
      <c r="A513" s="10"/>
      <c r="B513" s="10"/>
      <c r="C513" s="1"/>
    </row>
    <row r="514" spans="1:3" x14ac:dyDescent="0.25">
      <c r="A514" s="10"/>
      <c r="B514" s="10"/>
      <c r="C514" s="1"/>
    </row>
    <row r="515" spans="1:3" x14ac:dyDescent="0.25">
      <c r="A515" s="10"/>
      <c r="B515" s="10"/>
      <c r="C515" s="1"/>
    </row>
    <row r="516" spans="1:3" x14ac:dyDescent="0.25">
      <c r="A516" s="10"/>
      <c r="B516" s="10"/>
      <c r="C516" s="1"/>
    </row>
    <row r="517" spans="1:3" x14ac:dyDescent="0.25">
      <c r="A517" s="10"/>
      <c r="B517" s="10"/>
      <c r="C517" s="1"/>
    </row>
    <row r="518" spans="1:3" x14ac:dyDescent="0.25">
      <c r="A518" s="10"/>
      <c r="B518" s="10"/>
      <c r="C518" s="1"/>
    </row>
    <row r="519" spans="1:3" x14ac:dyDescent="0.25">
      <c r="A519" s="10"/>
      <c r="B519" s="10"/>
      <c r="C519" s="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598"/>
  <sheetViews>
    <sheetView tabSelected="1" zoomScale="124" zoomScaleNormal="124" workbookViewId="0">
      <pane xSplit="1" ySplit="1" topLeftCell="B30" activePane="bottomRight" state="frozen"/>
      <selection pane="topRight" activeCell="B1" sqref="B1"/>
      <selection pane="bottomLeft" activeCell="A2" sqref="A2"/>
      <selection pane="bottomRight" activeCell="C33" sqref="C33"/>
    </sheetView>
  </sheetViews>
  <sheetFormatPr defaultRowHeight="14" x14ac:dyDescent="0.25"/>
  <cols>
    <col min="1" max="1" width="9.26953125" bestFit="1" customWidth="1"/>
    <col min="2" max="2" width="3.26953125" customWidth="1"/>
    <col min="3" max="3" width="95.81640625" customWidth="1"/>
    <col min="7" max="7" width="11.36328125" bestFit="1" customWidth="1"/>
    <col min="8" max="8" width="24.36328125" bestFit="1" customWidth="1"/>
    <col min="10" max="10" width="18.54296875" customWidth="1"/>
    <col min="11" max="11" width="24.36328125" bestFit="1" customWidth="1"/>
  </cols>
  <sheetData>
    <row r="1" spans="1:12" x14ac:dyDescent="0.25">
      <c r="B1" t="s">
        <v>490</v>
      </c>
      <c r="C1" t="s">
        <v>34</v>
      </c>
      <c r="D1" t="s">
        <v>35</v>
      </c>
      <c r="E1" t="s">
        <v>355</v>
      </c>
      <c r="F1" t="s">
        <v>36</v>
      </c>
      <c r="G1" t="s">
        <v>55</v>
      </c>
      <c r="H1" t="s">
        <v>462</v>
      </c>
      <c r="I1" t="s">
        <v>569</v>
      </c>
      <c r="J1" t="s">
        <v>244</v>
      </c>
      <c r="K1" t="s">
        <v>651</v>
      </c>
      <c r="L1" t="s">
        <v>664</v>
      </c>
    </row>
    <row r="2" spans="1:12" ht="157" customHeight="1" x14ac:dyDescent="0.25">
      <c r="A2" s="5">
        <v>43466</v>
      </c>
      <c r="B2" s="1">
        <v>2</v>
      </c>
      <c r="C2" s="2" t="s">
        <v>478</v>
      </c>
      <c r="D2">
        <v>0</v>
      </c>
      <c r="E2">
        <v>0</v>
      </c>
      <c r="F2" t="s">
        <v>479</v>
      </c>
      <c r="G2" t="s">
        <v>477</v>
      </c>
      <c r="H2" t="s">
        <v>476</v>
      </c>
    </row>
    <row r="3" spans="1:12" ht="95" customHeight="1" x14ac:dyDescent="0.25">
      <c r="A3" s="5">
        <v>43467</v>
      </c>
      <c r="B3" s="1">
        <v>3</v>
      </c>
      <c r="C3" s="2" t="s">
        <v>576</v>
      </c>
      <c r="D3">
        <f>172+65</f>
        <v>237</v>
      </c>
      <c r="E3">
        <v>35</v>
      </c>
      <c r="F3" t="s">
        <v>480</v>
      </c>
      <c r="G3" t="s">
        <v>481</v>
      </c>
      <c r="H3">
        <v>10</v>
      </c>
    </row>
    <row r="4" spans="1:12" ht="157" customHeight="1" x14ac:dyDescent="0.25">
      <c r="A4" s="5">
        <v>43468</v>
      </c>
      <c r="B4" s="1">
        <v>4</v>
      </c>
      <c r="C4" s="2" t="s">
        <v>483</v>
      </c>
      <c r="D4">
        <v>32</v>
      </c>
      <c r="E4">
        <v>0</v>
      </c>
      <c r="F4" t="s">
        <v>482</v>
      </c>
      <c r="G4" t="s">
        <v>196</v>
      </c>
    </row>
    <row r="5" spans="1:12" ht="120.5" customHeight="1" x14ac:dyDescent="0.25">
      <c r="A5" s="5">
        <v>43469</v>
      </c>
      <c r="B5" s="1">
        <v>5</v>
      </c>
      <c r="C5" s="2" t="s">
        <v>485</v>
      </c>
      <c r="D5">
        <v>155</v>
      </c>
      <c r="E5">
        <v>0</v>
      </c>
      <c r="F5" t="s">
        <v>78</v>
      </c>
      <c r="G5" t="s">
        <v>196</v>
      </c>
      <c r="H5" t="s">
        <v>484</v>
      </c>
    </row>
    <row r="6" spans="1:12" ht="67" customHeight="1" x14ac:dyDescent="0.25">
      <c r="A6" s="5">
        <v>43470</v>
      </c>
      <c r="B6" s="1">
        <v>6</v>
      </c>
      <c r="C6" s="2" t="s">
        <v>486</v>
      </c>
      <c r="D6">
        <v>0</v>
      </c>
      <c r="F6" t="s">
        <v>487</v>
      </c>
      <c r="G6" t="s">
        <v>488</v>
      </c>
      <c r="H6" t="s">
        <v>489</v>
      </c>
    </row>
    <row r="7" spans="1:12" ht="190" customHeight="1" x14ac:dyDescent="0.25">
      <c r="A7" s="5">
        <v>43471</v>
      </c>
      <c r="B7" s="1">
        <v>7</v>
      </c>
      <c r="C7" s="2" t="s">
        <v>493</v>
      </c>
      <c r="D7">
        <v>120</v>
      </c>
      <c r="F7" t="s">
        <v>491</v>
      </c>
      <c r="G7" t="s">
        <v>492</v>
      </c>
    </row>
    <row r="8" spans="1:12" ht="271.5" customHeight="1" x14ac:dyDescent="0.25">
      <c r="A8" s="5">
        <v>43472</v>
      </c>
      <c r="B8" s="1">
        <v>1</v>
      </c>
      <c r="C8" s="2" t="s">
        <v>495</v>
      </c>
      <c r="D8">
        <v>0</v>
      </c>
      <c r="E8">
        <v>0</v>
      </c>
      <c r="F8" t="s">
        <v>497</v>
      </c>
      <c r="G8" t="s">
        <v>498</v>
      </c>
      <c r="J8" t="s">
        <v>494</v>
      </c>
    </row>
    <row r="9" spans="1:12" ht="131.5" customHeight="1" x14ac:dyDescent="0.25">
      <c r="A9" s="5">
        <v>43473</v>
      </c>
      <c r="B9" s="1">
        <v>2</v>
      </c>
      <c r="C9" s="2" t="s">
        <v>499</v>
      </c>
      <c r="D9">
        <v>20</v>
      </c>
      <c r="E9">
        <v>0</v>
      </c>
      <c r="F9" t="s">
        <v>500</v>
      </c>
    </row>
    <row r="10" spans="1:12" ht="240.5" customHeight="1" x14ac:dyDescent="0.25">
      <c r="A10" s="5">
        <v>43474</v>
      </c>
      <c r="B10" s="1">
        <v>3</v>
      </c>
      <c r="C10" s="2" t="s">
        <v>501</v>
      </c>
      <c r="D10">
        <v>120</v>
      </c>
      <c r="E10">
        <v>0</v>
      </c>
      <c r="F10" t="s">
        <v>516</v>
      </c>
    </row>
    <row r="11" spans="1:12" ht="230" customHeight="1" x14ac:dyDescent="0.25">
      <c r="A11" s="5">
        <v>43475</v>
      </c>
      <c r="B11" s="1">
        <v>4</v>
      </c>
      <c r="C11" s="2" t="s">
        <v>555</v>
      </c>
      <c r="D11">
        <v>70</v>
      </c>
      <c r="F11" t="s">
        <v>556</v>
      </c>
      <c r="G11" t="s">
        <v>557</v>
      </c>
      <c r="H11">
        <v>20</v>
      </c>
    </row>
    <row r="12" spans="1:12" ht="116.5" customHeight="1" x14ac:dyDescent="0.25">
      <c r="A12" s="5">
        <v>43476</v>
      </c>
      <c r="B12" s="1">
        <v>5</v>
      </c>
      <c r="C12" s="2" t="s">
        <v>577</v>
      </c>
      <c r="D12">
        <v>88</v>
      </c>
    </row>
    <row r="13" spans="1:12" ht="73" customHeight="1" x14ac:dyDescent="0.25">
      <c r="A13" s="5">
        <v>43477</v>
      </c>
      <c r="B13" s="1">
        <v>6</v>
      </c>
      <c r="C13" s="2" t="s">
        <v>560</v>
      </c>
      <c r="H13" t="s">
        <v>559</v>
      </c>
    </row>
    <row r="14" spans="1:12" ht="110" customHeight="1" x14ac:dyDescent="0.25">
      <c r="A14" s="5">
        <v>43478</v>
      </c>
      <c r="B14" s="1">
        <v>7</v>
      </c>
      <c r="C14" s="2" t="s">
        <v>579</v>
      </c>
      <c r="D14">
        <v>150</v>
      </c>
      <c r="I14">
        <v>67.5</v>
      </c>
    </row>
    <row r="15" spans="1:12" ht="117" customHeight="1" x14ac:dyDescent="0.25">
      <c r="A15" s="5">
        <v>43479</v>
      </c>
      <c r="B15" s="1">
        <v>1</v>
      </c>
      <c r="C15" s="2" t="s">
        <v>574</v>
      </c>
      <c r="D15">
        <v>300</v>
      </c>
      <c r="E15">
        <v>200</v>
      </c>
      <c r="F15" t="s">
        <v>562</v>
      </c>
      <c r="G15" t="s">
        <v>561</v>
      </c>
      <c r="H15" t="s">
        <v>563</v>
      </c>
      <c r="I15">
        <v>68</v>
      </c>
      <c r="J15" t="s">
        <v>564</v>
      </c>
    </row>
    <row r="16" spans="1:12" ht="287.5" customHeight="1" x14ac:dyDescent="0.25">
      <c r="A16" s="5">
        <v>43480</v>
      </c>
      <c r="B16" s="1">
        <v>2</v>
      </c>
      <c r="C16" s="2" t="s">
        <v>617</v>
      </c>
      <c r="D16">
        <v>30</v>
      </c>
      <c r="E16">
        <v>0</v>
      </c>
      <c r="F16" t="s">
        <v>567</v>
      </c>
      <c r="G16" t="s">
        <v>568</v>
      </c>
      <c r="H16" t="s">
        <v>572</v>
      </c>
      <c r="I16">
        <v>68</v>
      </c>
    </row>
    <row r="17" spans="1:12" ht="136" customHeight="1" x14ac:dyDescent="0.25">
      <c r="A17" s="5">
        <v>43481</v>
      </c>
      <c r="B17" s="1">
        <v>3</v>
      </c>
      <c r="C17" s="2" t="s">
        <v>616</v>
      </c>
      <c r="D17">
        <v>100</v>
      </c>
      <c r="F17" t="s">
        <v>613</v>
      </c>
      <c r="G17" t="s">
        <v>573</v>
      </c>
      <c r="I17">
        <v>68</v>
      </c>
    </row>
    <row r="18" spans="1:12" ht="138.5" customHeight="1" x14ac:dyDescent="0.25">
      <c r="A18" s="5">
        <v>43482</v>
      </c>
      <c r="B18" s="1">
        <v>4</v>
      </c>
      <c r="C18" s="2" t="s">
        <v>615</v>
      </c>
      <c r="F18" t="s">
        <v>643</v>
      </c>
      <c r="I18">
        <v>67.099999999999994</v>
      </c>
    </row>
    <row r="19" spans="1:12" ht="265.5" customHeight="1" x14ac:dyDescent="0.25">
      <c r="A19" s="5">
        <v>43483</v>
      </c>
      <c r="B19" s="1">
        <v>5</v>
      </c>
      <c r="C19" s="2" t="s">
        <v>618</v>
      </c>
      <c r="F19" t="s">
        <v>643</v>
      </c>
    </row>
    <row r="20" spans="1:12" ht="55.5" customHeight="1" x14ac:dyDescent="0.25">
      <c r="A20" s="5">
        <v>43484</v>
      </c>
      <c r="B20" s="1">
        <v>6</v>
      </c>
      <c r="C20" s="2" t="s">
        <v>627</v>
      </c>
      <c r="D20">
        <v>150</v>
      </c>
      <c r="E20">
        <v>0</v>
      </c>
      <c r="F20" t="s">
        <v>619</v>
      </c>
      <c r="G20" t="s">
        <v>620</v>
      </c>
      <c r="H20" t="s">
        <v>621</v>
      </c>
      <c r="I20">
        <v>67</v>
      </c>
    </row>
    <row r="21" spans="1:12" ht="37.5" customHeight="1" x14ac:dyDescent="0.25">
      <c r="A21" s="5">
        <v>43485</v>
      </c>
      <c r="B21" s="1">
        <v>7</v>
      </c>
      <c r="C21" s="2" t="s">
        <v>626</v>
      </c>
      <c r="D21">
        <f>100+30</f>
        <v>130</v>
      </c>
      <c r="E21">
        <v>0</v>
      </c>
      <c r="F21" t="s">
        <v>622</v>
      </c>
      <c r="G21" t="s">
        <v>623</v>
      </c>
      <c r="H21" t="s">
        <v>624</v>
      </c>
      <c r="I21">
        <v>67</v>
      </c>
    </row>
    <row r="22" spans="1:12" ht="100.5" customHeight="1" x14ac:dyDescent="0.25">
      <c r="A22" s="5">
        <v>43486</v>
      </c>
      <c r="B22" s="1">
        <v>1</v>
      </c>
      <c r="C22" s="2" t="s">
        <v>659</v>
      </c>
      <c r="D22">
        <f>1200+120+750</f>
        <v>2070</v>
      </c>
      <c r="E22">
        <v>0</v>
      </c>
      <c r="F22" t="s">
        <v>625</v>
      </c>
      <c r="G22" t="s">
        <v>628</v>
      </c>
      <c r="H22" t="s">
        <v>624</v>
      </c>
      <c r="I22">
        <v>67</v>
      </c>
      <c r="J22" t="s">
        <v>634</v>
      </c>
      <c r="K22" s="2"/>
    </row>
    <row r="23" spans="1:12" ht="156.5" customHeight="1" x14ac:dyDescent="0.25">
      <c r="A23" s="5">
        <v>43487</v>
      </c>
      <c r="B23" s="1">
        <v>2</v>
      </c>
      <c r="C23" s="2" t="s">
        <v>631</v>
      </c>
      <c r="D23">
        <f>200+40</f>
        <v>240</v>
      </c>
      <c r="E23">
        <v>0</v>
      </c>
      <c r="F23" t="s">
        <v>625</v>
      </c>
      <c r="G23" t="s">
        <v>629</v>
      </c>
      <c r="H23" t="s">
        <v>632</v>
      </c>
      <c r="I23">
        <v>67</v>
      </c>
      <c r="J23" t="s">
        <v>633</v>
      </c>
      <c r="K23" s="2" t="s">
        <v>653</v>
      </c>
      <c r="L23" t="s">
        <v>666</v>
      </c>
    </row>
    <row r="24" spans="1:12" ht="108" customHeight="1" x14ac:dyDescent="0.25">
      <c r="A24" s="5">
        <v>43488</v>
      </c>
      <c r="B24" s="1">
        <v>3</v>
      </c>
      <c r="C24" s="2" t="s">
        <v>636</v>
      </c>
      <c r="D24">
        <v>0</v>
      </c>
      <c r="E24">
        <v>0</v>
      </c>
      <c r="F24" t="s">
        <v>635</v>
      </c>
      <c r="G24" t="s">
        <v>630</v>
      </c>
      <c r="H24" t="s">
        <v>639</v>
      </c>
      <c r="I24">
        <v>67.5</v>
      </c>
      <c r="K24" s="2" t="s">
        <v>652</v>
      </c>
    </row>
    <row r="25" spans="1:12" ht="159.5" customHeight="1" x14ac:dyDescent="0.25">
      <c r="A25" s="5">
        <v>43489</v>
      </c>
      <c r="B25" s="1">
        <v>4</v>
      </c>
      <c r="C25" s="2" t="s">
        <v>641</v>
      </c>
      <c r="D25">
        <v>50</v>
      </c>
      <c r="F25" t="s">
        <v>637</v>
      </c>
      <c r="G25" t="s">
        <v>638</v>
      </c>
      <c r="J25" t="s">
        <v>640</v>
      </c>
      <c r="K25" s="2" t="s">
        <v>655</v>
      </c>
    </row>
    <row r="26" spans="1:12" ht="100.5" customHeight="1" x14ac:dyDescent="0.25">
      <c r="A26" s="5">
        <v>43490</v>
      </c>
      <c r="B26" s="1">
        <v>5</v>
      </c>
      <c r="C26" s="2" t="s">
        <v>646</v>
      </c>
      <c r="D26">
        <v>450</v>
      </c>
      <c r="E26">
        <v>0</v>
      </c>
      <c r="F26" t="s">
        <v>643</v>
      </c>
      <c r="G26" t="s">
        <v>642</v>
      </c>
      <c r="H26" t="s">
        <v>644</v>
      </c>
      <c r="K26" s="2" t="s">
        <v>654</v>
      </c>
    </row>
    <row r="27" spans="1:12" ht="241" customHeight="1" x14ac:dyDescent="0.25">
      <c r="A27" s="5">
        <v>43491</v>
      </c>
      <c r="B27" s="1">
        <v>6</v>
      </c>
      <c r="C27" s="2" t="s">
        <v>647</v>
      </c>
      <c r="D27">
        <v>150</v>
      </c>
      <c r="E27">
        <v>0</v>
      </c>
      <c r="F27" t="s">
        <v>648</v>
      </c>
      <c r="G27" t="s">
        <v>360</v>
      </c>
      <c r="H27" t="s">
        <v>649</v>
      </c>
      <c r="K27" s="2" t="s">
        <v>656</v>
      </c>
    </row>
    <row r="28" spans="1:12" ht="135" customHeight="1" x14ac:dyDescent="0.25">
      <c r="A28" s="5">
        <v>43492</v>
      </c>
      <c r="B28" s="1">
        <v>7</v>
      </c>
      <c r="C28" s="16" t="s">
        <v>658</v>
      </c>
      <c r="D28">
        <v>150</v>
      </c>
      <c r="E28">
        <v>0</v>
      </c>
      <c r="F28" t="s">
        <v>663</v>
      </c>
      <c r="H28" t="s">
        <v>660</v>
      </c>
      <c r="I28">
        <v>66.900000000000006</v>
      </c>
      <c r="J28" t="s">
        <v>650</v>
      </c>
      <c r="K28" s="2" t="s">
        <v>657</v>
      </c>
      <c r="L28" t="s">
        <v>665</v>
      </c>
    </row>
    <row r="29" spans="1:12" ht="186" customHeight="1" x14ac:dyDescent="0.25">
      <c r="A29" s="5">
        <v>43493</v>
      </c>
      <c r="B29" s="1">
        <v>1</v>
      </c>
      <c r="C29" s="2" t="s">
        <v>661</v>
      </c>
      <c r="D29">
        <v>0</v>
      </c>
      <c r="E29">
        <v>0</v>
      </c>
      <c r="F29" t="s">
        <v>668</v>
      </c>
      <c r="H29" t="s">
        <v>667</v>
      </c>
      <c r="I29">
        <v>66.5</v>
      </c>
      <c r="K29" s="2"/>
    </row>
    <row r="30" spans="1:12" ht="31.5" customHeight="1" x14ac:dyDescent="0.25">
      <c r="A30" s="5">
        <v>43494</v>
      </c>
      <c r="B30" s="1">
        <v>2</v>
      </c>
      <c r="C30" s="2" t="s">
        <v>662</v>
      </c>
      <c r="D30">
        <v>0</v>
      </c>
      <c r="E30">
        <v>0</v>
      </c>
      <c r="F30" t="s">
        <v>668</v>
      </c>
      <c r="H30" t="s">
        <v>667</v>
      </c>
      <c r="I30">
        <v>66</v>
      </c>
      <c r="K30" s="2"/>
    </row>
    <row r="31" spans="1:12" ht="60" customHeight="1" x14ac:dyDescent="0.25">
      <c r="A31" s="5">
        <v>43495</v>
      </c>
      <c r="B31" s="1">
        <v>3</v>
      </c>
      <c r="C31" s="2" t="s">
        <v>671</v>
      </c>
      <c r="D31">
        <v>100</v>
      </c>
      <c r="E31">
        <v>0</v>
      </c>
      <c r="F31" t="s">
        <v>668</v>
      </c>
      <c r="H31" t="s">
        <v>669</v>
      </c>
      <c r="I31">
        <v>66.5</v>
      </c>
      <c r="K31" s="2" t="s">
        <v>670</v>
      </c>
    </row>
    <row r="32" spans="1:12" ht="101" customHeight="1" x14ac:dyDescent="0.25">
      <c r="A32" s="5">
        <v>43496</v>
      </c>
      <c r="B32" s="1">
        <v>4</v>
      </c>
      <c r="C32" s="2" t="s">
        <v>674</v>
      </c>
      <c r="D32">
        <v>0</v>
      </c>
      <c r="E32">
        <v>0</v>
      </c>
      <c r="F32" t="s">
        <v>673</v>
      </c>
      <c r="I32">
        <v>66.400000000000006</v>
      </c>
      <c r="K32" s="2" t="s">
        <v>672</v>
      </c>
    </row>
    <row r="33" spans="1:11" ht="86.5" customHeight="1" x14ac:dyDescent="0.25">
      <c r="A33" s="5">
        <v>43497</v>
      </c>
      <c r="B33" s="1">
        <v>5</v>
      </c>
      <c r="C33" s="2" t="s">
        <v>675</v>
      </c>
      <c r="K33" s="2"/>
    </row>
    <row r="34" spans="1:11" x14ac:dyDescent="0.25">
      <c r="A34" s="5">
        <v>43498</v>
      </c>
      <c r="B34" s="1">
        <v>6</v>
      </c>
      <c r="C34" s="2"/>
      <c r="K34" s="2"/>
    </row>
    <row r="35" spans="1:11" x14ac:dyDescent="0.25">
      <c r="A35" s="5">
        <v>43499</v>
      </c>
      <c r="B35" s="1">
        <v>7</v>
      </c>
      <c r="C35" s="2"/>
      <c r="K35" s="2"/>
    </row>
    <row r="36" spans="1:11" x14ac:dyDescent="0.25">
      <c r="A36" s="5">
        <v>43500</v>
      </c>
      <c r="B36" s="1">
        <v>1</v>
      </c>
      <c r="C36" s="2"/>
      <c r="K36" s="2"/>
    </row>
    <row r="37" spans="1:11" x14ac:dyDescent="0.25">
      <c r="A37" s="5">
        <v>43501</v>
      </c>
      <c r="B37" s="1">
        <v>2</v>
      </c>
      <c r="C37" s="2"/>
      <c r="K37" s="2"/>
    </row>
    <row r="38" spans="1:11" x14ac:dyDescent="0.25">
      <c r="A38" s="5">
        <v>43502</v>
      </c>
      <c r="B38" s="1">
        <v>3</v>
      </c>
      <c r="C38" s="2"/>
      <c r="K38" s="2"/>
    </row>
    <row r="39" spans="1:11" x14ac:dyDescent="0.25">
      <c r="A39" s="5">
        <v>43503</v>
      </c>
      <c r="B39" s="1">
        <v>4</v>
      </c>
      <c r="C39" s="2"/>
      <c r="K39" s="2"/>
    </row>
    <row r="40" spans="1:11" x14ac:dyDescent="0.25">
      <c r="A40" s="5">
        <v>43504</v>
      </c>
      <c r="B40" s="1">
        <v>5</v>
      </c>
      <c r="C40" s="2"/>
      <c r="K40" s="2"/>
    </row>
    <row r="41" spans="1:11" x14ac:dyDescent="0.25">
      <c r="A41" s="5">
        <v>43505</v>
      </c>
      <c r="B41" s="1">
        <v>6</v>
      </c>
      <c r="C41" s="2"/>
      <c r="K41" s="2"/>
    </row>
    <row r="42" spans="1:11" x14ac:dyDescent="0.25">
      <c r="A42" s="5">
        <v>43506</v>
      </c>
      <c r="B42" s="1">
        <v>7</v>
      </c>
      <c r="C42" s="2"/>
      <c r="K42" s="2"/>
    </row>
    <row r="43" spans="1:11" x14ac:dyDescent="0.25">
      <c r="A43" s="5">
        <v>43507</v>
      </c>
      <c r="B43" s="1">
        <v>1</v>
      </c>
      <c r="C43" s="2"/>
    </row>
    <row r="44" spans="1:11" x14ac:dyDescent="0.25">
      <c r="A44" s="5">
        <v>43508</v>
      </c>
      <c r="B44" s="1">
        <v>2</v>
      </c>
      <c r="C44" s="2"/>
    </row>
    <row r="45" spans="1:11" x14ac:dyDescent="0.25">
      <c r="A45" s="5">
        <v>43509</v>
      </c>
      <c r="B45" s="1">
        <v>3</v>
      </c>
      <c r="C45" s="2"/>
    </row>
    <row r="46" spans="1:11" x14ac:dyDescent="0.25">
      <c r="A46" s="5">
        <v>43510</v>
      </c>
      <c r="B46" s="1">
        <v>4</v>
      </c>
      <c r="C46" s="2"/>
    </row>
    <row r="47" spans="1:11" x14ac:dyDescent="0.25">
      <c r="A47" s="5">
        <v>43511</v>
      </c>
      <c r="B47" s="1">
        <v>5</v>
      </c>
      <c r="C47" s="2"/>
    </row>
    <row r="48" spans="1:11" x14ac:dyDescent="0.25">
      <c r="A48" s="5">
        <v>43512</v>
      </c>
      <c r="B48" s="1">
        <v>6</v>
      </c>
      <c r="C48" s="2"/>
    </row>
    <row r="49" spans="1:3" x14ac:dyDescent="0.25">
      <c r="A49" s="5">
        <v>43513</v>
      </c>
      <c r="B49" s="1">
        <v>7</v>
      </c>
      <c r="C49" s="2"/>
    </row>
    <row r="50" spans="1:3" x14ac:dyDescent="0.25">
      <c r="A50" s="5">
        <v>43514</v>
      </c>
      <c r="B50" s="1">
        <v>1</v>
      </c>
      <c r="C50" s="2"/>
    </row>
    <row r="51" spans="1:3" x14ac:dyDescent="0.25">
      <c r="A51" s="5">
        <v>43515</v>
      </c>
      <c r="B51" s="1">
        <v>2</v>
      </c>
      <c r="C51" s="2"/>
    </row>
    <row r="52" spans="1:3" x14ac:dyDescent="0.25">
      <c r="A52" s="5">
        <v>43516</v>
      </c>
      <c r="B52" s="1">
        <v>3</v>
      </c>
      <c r="C52" s="2" t="s">
        <v>578</v>
      </c>
    </row>
    <row r="53" spans="1:3" x14ac:dyDescent="0.25">
      <c r="A53" s="5">
        <v>43517</v>
      </c>
      <c r="B53" s="1">
        <v>4</v>
      </c>
      <c r="C53" s="2"/>
    </row>
    <row r="54" spans="1:3" x14ac:dyDescent="0.25">
      <c r="A54" s="5">
        <v>43518</v>
      </c>
      <c r="B54" s="1">
        <v>5</v>
      </c>
      <c r="C54" s="2"/>
    </row>
    <row r="55" spans="1:3" x14ac:dyDescent="0.25">
      <c r="A55" s="5">
        <v>43519</v>
      </c>
      <c r="B55" s="1">
        <v>6</v>
      </c>
      <c r="C55" s="2"/>
    </row>
    <row r="56" spans="1:3" x14ac:dyDescent="0.25">
      <c r="A56" s="5">
        <v>43520</v>
      </c>
      <c r="B56" s="1">
        <v>7</v>
      </c>
      <c r="C56" s="2"/>
    </row>
    <row r="57" spans="1:3" x14ac:dyDescent="0.25">
      <c r="A57" s="5">
        <v>43521</v>
      </c>
      <c r="B57" s="1">
        <v>1</v>
      </c>
      <c r="C57" s="2"/>
    </row>
    <row r="58" spans="1:3" x14ac:dyDescent="0.25">
      <c r="A58" s="5">
        <v>43522</v>
      </c>
      <c r="B58" s="1">
        <v>2</v>
      </c>
      <c r="C58" s="2"/>
    </row>
    <row r="59" spans="1:3" x14ac:dyDescent="0.25">
      <c r="A59" s="5">
        <v>43523</v>
      </c>
      <c r="B59" s="1">
        <v>3</v>
      </c>
      <c r="C59" s="2"/>
    </row>
    <row r="60" spans="1:3" x14ac:dyDescent="0.25">
      <c r="A60" s="5">
        <v>43524</v>
      </c>
      <c r="B60" s="1">
        <v>4</v>
      </c>
      <c r="C60" s="2"/>
    </row>
    <row r="61" spans="1:3" x14ac:dyDescent="0.25">
      <c r="A61" s="5">
        <v>43525</v>
      </c>
      <c r="B61" s="1">
        <v>5</v>
      </c>
      <c r="C61" s="2"/>
    </row>
    <row r="62" spans="1:3" x14ac:dyDescent="0.25">
      <c r="A62" s="5">
        <v>43526</v>
      </c>
      <c r="B62" s="1">
        <v>6</v>
      </c>
      <c r="C62" s="2"/>
    </row>
    <row r="63" spans="1:3" x14ac:dyDescent="0.25">
      <c r="A63" s="5">
        <v>43527</v>
      </c>
      <c r="B63" s="1">
        <v>7</v>
      </c>
      <c r="C63" s="2"/>
    </row>
    <row r="64" spans="1:3" x14ac:dyDescent="0.25">
      <c r="A64" s="5">
        <v>43528</v>
      </c>
      <c r="B64" s="1">
        <v>1</v>
      </c>
      <c r="C64" s="2"/>
    </row>
    <row r="65" spans="1:3" x14ac:dyDescent="0.25">
      <c r="A65" s="5">
        <v>43529</v>
      </c>
      <c r="B65" s="1">
        <v>2</v>
      </c>
      <c r="C65" s="2"/>
    </row>
    <row r="66" spans="1:3" x14ac:dyDescent="0.25">
      <c r="A66" s="5">
        <v>43530</v>
      </c>
      <c r="B66" s="1">
        <v>3</v>
      </c>
      <c r="C66" s="2"/>
    </row>
    <row r="67" spans="1:3" x14ac:dyDescent="0.25">
      <c r="A67" s="5">
        <v>43531</v>
      </c>
      <c r="B67" s="1">
        <v>4</v>
      </c>
      <c r="C67" s="2"/>
    </row>
    <row r="68" spans="1:3" x14ac:dyDescent="0.25">
      <c r="A68" s="5">
        <v>43532</v>
      </c>
      <c r="B68" s="1">
        <v>5</v>
      </c>
      <c r="C68" s="2"/>
    </row>
    <row r="69" spans="1:3" x14ac:dyDescent="0.25">
      <c r="A69" s="5">
        <v>43533</v>
      </c>
      <c r="B69" s="1">
        <v>6</v>
      </c>
      <c r="C69" s="2"/>
    </row>
    <row r="70" spans="1:3" x14ac:dyDescent="0.25">
      <c r="A70" s="5">
        <v>43534</v>
      </c>
      <c r="B70" s="1">
        <v>7</v>
      </c>
      <c r="C70" s="2"/>
    </row>
    <row r="71" spans="1:3" x14ac:dyDescent="0.25">
      <c r="A71" s="5">
        <v>43535</v>
      </c>
      <c r="B71" s="1">
        <v>1</v>
      </c>
      <c r="C71" s="2"/>
    </row>
    <row r="72" spans="1:3" x14ac:dyDescent="0.25">
      <c r="A72" s="5">
        <v>43536</v>
      </c>
      <c r="B72" s="1">
        <v>2</v>
      </c>
      <c r="C72" s="2"/>
    </row>
    <row r="73" spans="1:3" x14ac:dyDescent="0.25">
      <c r="A73" s="5">
        <v>43537</v>
      </c>
      <c r="B73" s="1">
        <v>3</v>
      </c>
      <c r="C73" s="2"/>
    </row>
    <row r="74" spans="1:3" x14ac:dyDescent="0.25">
      <c r="A74" s="5">
        <v>43538</v>
      </c>
      <c r="B74" s="1">
        <v>4</v>
      </c>
      <c r="C74" s="2"/>
    </row>
    <row r="75" spans="1:3" x14ac:dyDescent="0.25">
      <c r="A75" s="5">
        <v>43539</v>
      </c>
      <c r="B75" s="1">
        <v>5</v>
      </c>
      <c r="C75" s="2"/>
    </row>
    <row r="76" spans="1:3" x14ac:dyDescent="0.25">
      <c r="A76" s="5">
        <v>43540</v>
      </c>
      <c r="B76" s="1">
        <v>6</v>
      </c>
      <c r="C76" s="2"/>
    </row>
    <row r="77" spans="1:3" x14ac:dyDescent="0.25">
      <c r="A77" s="5">
        <v>43541</v>
      </c>
      <c r="B77" s="1">
        <v>7</v>
      </c>
      <c r="C77" s="2"/>
    </row>
    <row r="78" spans="1:3" x14ac:dyDescent="0.25">
      <c r="A78" s="5">
        <v>43542</v>
      </c>
      <c r="B78" s="1">
        <v>1</v>
      </c>
      <c r="C78" s="2"/>
    </row>
    <row r="79" spans="1:3" x14ac:dyDescent="0.25">
      <c r="A79" s="5">
        <v>43543</v>
      </c>
      <c r="B79" s="1">
        <v>2</v>
      </c>
      <c r="C79" s="2"/>
    </row>
    <row r="80" spans="1:3" x14ac:dyDescent="0.25">
      <c r="A80" s="5">
        <v>43544</v>
      </c>
      <c r="B80" s="1">
        <v>3</v>
      </c>
      <c r="C80" s="2"/>
    </row>
    <row r="81" spans="1:3" x14ac:dyDescent="0.25">
      <c r="A81" s="5">
        <v>43545</v>
      </c>
      <c r="B81" s="1">
        <v>4</v>
      </c>
      <c r="C81" s="2"/>
    </row>
    <row r="82" spans="1:3" x14ac:dyDescent="0.25">
      <c r="A82" s="5">
        <v>43546</v>
      </c>
      <c r="B82" s="1">
        <v>5</v>
      </c>
      <c r="C82" s="2"/>
    </row>
    <row r="83" spans="1:3" x14ac:dyDescent="0.25">
      <c r="A83" s="5">
        <v>43547</v>
      </c>
      <c r="B83" s="1">
        <v>6</v>
      </c>
      <c r="C83" s="2"/>
    </row>
    <row r="84" spans="1:3" x14ac:dyDescent="0.25">
      <c r="A84" s="5">
        <v>43548</v>
      </c>
      <c r="B84" s="1">
        <v>7</v>
      </c>
      <c r="C84" s="2"/>
    </row>
    <row r="85" spans="1:3" x14ac:dyDescent="0.25">
      <c r="A85" s="5">
        <v>43549</v>
      </c>
      <c r="B85" s="1">
        <v>1</v>
      </c>
      <c r="C85" s="2"/>
    </row>
    <row r="86" spans="1:3" x14ac:dyDescent="0.25">
      <c r="A86" s="5">
        <v>43550</v>
      </c>
      <c r="B86" s="1">
        <v>2</v>
      </c>
      <c r="C86" s="2"/>
    </row>
    <row r="87" spans="1:3" x14ac:dyDescent="0.25">
      <c r="A87" s="5">
        <v>43551</v>
      </c>
      <c r="B87" s="1">
        <v>3</v>
      </c>
      <c r="C87" s="2"/>
    </row>
    <row r="88" spans="1:3" x14ac:dyDescent="0.25">
      <c r="A88" s="5">
        <v>43552</v>
      </c>
      <c r="B88" s="1">
        <v>4</v>
      </c>
      <c r="C88" s="2"/>
    </row>
    <row r="89" spans="1:3" x14ac:dyDescent="0.25">
      <c r="A89" s="5">
        <v>43553</v>
      </c>
      <c r="B89" s="1">
        <v>5</v>
      </c>
      <c r="C89" s="2"/>
    </row>
    <row r="90" spans="1:3" x14ac:dyDescent="0.25">
      <c r="A90" s="5">
        <v>43554</v>
      </c>
      <c r="B90" s="1">
        <v>6</v>
      </c>
      <c r="C90" s="2"/>
    </row>
    <row r="91" spans="1:3" x14ac:dyDescent="0.25">
      <c r="A91" s="5">
        <v>43555</v>
      </c>
      <c r="B91" s="1">
        <v>7</v>
      </c>
      <c r="C91" s="2"/>
    </row>
    <row r="92" spans="1:3" x14ac:dyDescent="0.25">
      <c r="A92" s="5">
        <v>43556</v>
      </c>
      <c r="B92" s="1">
        <v>1</v>
      </c>
      <c r="C92" s="2"/>
    </row>
    <row r="93" spans="1:3" x14ac:dyDescent="0.25">
      <c r="A93" s="5">
        <v>43557</v>
      </c>
      <c r="B93" s="1">
        <v>2</v>
      </c>
      <c r="C93" s="2"/>
    </row>
    <row r="94" spans="1:3" x14ac:dyDescent="0.25">
      <c r="A94" s="5">
        <v>43558</v>
      </c>
      <c r="B94" s="1">
        <v>3</v>
      </c>
      <c r="C94" s="2"/>
    </row>
    <row r="95" spans="1:3" x14ac:dyDescent="0.25">
      <c r="A95" s="5">
        <v>43559</v>
      </c>
      <c r="B95" s="1">
        <v>4</v>
      </c>
      <c r="C95" s="2"/>
    </row>
    <row r="96" spans="1:3" x14ac:dyDescent="0.25">
      <c r="A96" s="5">
        <v>43560</v>
      </c>
      <c r="B96" s="1">
        <v>5</v>
      </c>
      <c r="C96" s="2"/>
    </row>
    <row r="97" spans="1:3" x14ac:dyDescent="0.25">
      <c r="A97" s="5">
        <v>43561</v>
      </c>
      <c r="B97" s="1">
        <v>6</v>
      </c>
      <c r="C97" s="2"/>
    </row>
    <row r="98" spans="1:3" x14ac:dyDescent="0.25">
      <c r="A98" s="5">
        <v>43562</v>
      </c>
      <c r="B98" s="1">
        <v>7</v>
      </c>
      <c r="C98" s="2"/>
    </row>
    <row r="99" spans="1:3" x14ac:dyDescent="0.25">
      <c r="A99" s="5">
        <v>43563</v>
      </c>
      <c r="B99" s="1">
        <v>1</v>
      </c>
      <c r="C99" s="2"/>
    </row>
    <row r="100" spans="1:3" x14ac:dyDescent="0.25">
      <c r="A100" s="5">
        <v>43564</v>
      </c>
      <c r="B100" s="1">
        <v>2</v>
      </c>
      <c r="C100" s="2"/>
    </row>
    <row r="101" spans="1:3" x14ac:dyDescent="0.25">
      <c r="A101" s="5">
        <v>43565</v>
      </c>
      <c r="B101" s="1">
        <v>3</v>
      </c>
      <c r="C101" s="2"/>
    </row>
    <row r="102" spans="1:3" x14ac:dyDescent="0.25">
      <c r="A102" s="5">
        <v>43566</v>
      </c>
      <c r="B102" s="1">
        <v>4</v>
      </c>
      <c r="C102" s="2"/>
    </row>
    <row r="103" spans="1:3" x14ac:dyDescent="0.25">
      <c r="A103" s="5">
        <v>43567</v>
      </c>
      <c r="B103" s="1">
        <v>5</v>
      </c>
      <c r="C103" s="2"/>
    </row>
    <row r="104" spans="1:3" x14ac:dyDescent="0.25">
      <c r="A104" s="5">
        <v>43568</v>
      </c>
      <c r="B104" s="1">
        <v>6</v>
      </c>
      <c r="C104" s="2"/>
    </row>
    <row r="105" spans="1:3" x14ac:dyDescent="0.25">
      <c r="A105" s="5">
        <v>43569</v>
      </c>
      <c r="B105" s="1">
        <v>7</v>
      </c>
      <c r="C105" s="2"/>
    </row>
    <row r="106" spans="1:3" x14ac:dyDescent="0.25">
      <c r="A106" s="5">
        <v>43570</v>
      </c>
      <c r="B106" s="1">
        <v>1</v>
      </c>
      <c r="C106" s="2"/>
    </row>
    <row r="107" spans="1:3" x14ac:dyDescent="0.25">
      <c r="A107" s="5">
        <v>43571</v>
      </c>
      <c r="B107" s="1">
        <v>2</v>
      </c>
      <c r="C107" s="2"/>
    </row>
    <row r="108" spans="1:3" x14ac:dyDescent="0.25">
      <c r="A108" s="5">
        <v>43572</v>
      </c>
      <c r="B108" s="1">
        <v>3</v>
      </c>
      <c r="C108" s="2"/>
    </row>
    <row r="109" spans="1:3" x14ac:dyDescent="0.25">
      <c r="A109" s="5">
        <v>43573</v>
      </c>
      <c r="B109" s="1">
        <v>4</v>
      </c>
      <c r="C109" s="2"/>
    </row>
    <row r="110" spans="1:3" x14ac:dyDescent="0.25">
      <c r="A110" s="5">
        <v>43574</v>
      </c>
      <c r="B110" s="1">
        <v>5</v>
      </c>
      <c r="C110" s="2"/>
    </row>
    <row r="111" spans="1:3" x14ac:dyDescent="0.25">
      <c r="A111" s="5">
        <v>43575</v>
      </c>
      <c r="B111" s="1">
        <v>6</v>
      </c>
      <c r="C111" s="2"/>
    </row>
    <row r="112" spans="1:3" x14ac:dyDescent="0.25">
      <c r="A112" s="5">
        <v>43576</v>
      </c>
      <c r="B112" s="1">
        <v>7</v>
      </c>
      <c r="C112" s="2"/>
    </row>
    <row r="113" spans="1:3" x14ac:dyDescent="0.25">
      <c r="A113" s="5">
        <v>43577</v>
      </c>
      <c r="B113" s="1">
        <v>1</v>
      </c>
      <c r="C113" s="2"/>
    </row>
    <row r="114" spans="1:3" x14ac:dyDescent="0.25">
      <c r="A114" s="5">
        <v>43578</v>
      </c>
      <c r="B114" s="1">
        <v>2</v>
      </c>
      <c r="C114" s="2"/>
    </row>
    <row r="115" spans="1:3" x14ac:dyDescent="0.25">
      <c r="A115" s="5">
        <v>43579</v>
      </c>
      <c r="B115" s="1">
        <v>3</v>
      </c>
      <c r="C115" s="2"/>
    </row>
    <row r="116" spans="1:3" x14ac:dyDescent="0.25">
      <c r="A116" s="5">
        <v>43580</v>
      </c>
      <c r="B116" s="1">
        <v>4</v>
      </c>
      <c r="C116" s="2"/>
    </row>
    <row r="117" spans="1:3" x14ac:dyDescent="0.25">
      <c r="A117" s="5">
        <v>43581</v>
      </c>
      <c r="B117" s="1">
        <v>5</v>
      </c>
      <c r="C117" s="2"/>
    </row>
    <row r="118" spans="1:3" x14ac:dyDescent="0.25">
      <c r="A118" s="5">
        <v>43582</v>
      </c>
      <c r="B118" s="1">
        <v>6</v>
      </c>
      <c r="C118" s="2"/>
    </row>
    <row r="119" spans="1:3" x14ac:dyDescent="0.25">
      <c r="A119" s="5">
        <v>43583</v>
      </c>
      <c r="B119" s="1">
        <v>7</v>
      </c>
      <c r="C119" s="2"/>
    </row>
    <row r="120" spans="1:3" x14ac:dyDescent="0.25">
      <c r="A120" s="5">
        <v>43584</v>
      </c>
      <c r="B120" s="1">
        <v>1</v>
      </c>
      <c r="C120" s="2"/>
    </row>
    <row r="121" spans="1:3" x14ac:dyDescent="0.25">
      <c r="A121" s="5">
        <v>43585</v>
      </c>
      <c r="B121" s="1">
        <v>2</v>
      </c>
      <c r="C121" s="2"/>
    </row>
    <row r="122" spans="1:3" x14ac:dyDescent="0.25">
      <c r="A122" s="5">
        <v>43586</v>
      </c>
      <c r="B122" s="1">
        <v>3</v>
      </c>
      <c r="C122" s="2"/>
    </row>
    <row r="123" spans="1:3" x14ac:dyDescent="0.25">
      <c r="A123" s="5">
        <v>43587</v>
      </c>
      <c r="B123" s="1">
        <v>4</v>
      </c>
      <c r="C123" s="2"/>
    </row>
    <row r="124" spans="1:3" x14ac:dyDescent="0.25">
      <c r="A124" s="5">
        <v>43588</v>
      </c>
      <c r="B124" s="1">
        <v>5</v>
      </c>
      <c r="C124" s="2"/>
    </row>
    <row r="125" spans="1:3" x14ac:dyDescent="0.25">
      <c r="A125" s="5">
        <v>43589</v>
      </c>
      <c r="B125" s="1">
        <v>6</v>
      </c>
      <c r="C125" s="2"/>
    </row>
    <row r="126" spans="1:3" x14ac:dyDescent="0.25">
      <c r="A126" s="5">
        <v>43590</v>
      </c>
      <c r="B126" s="1">
        <v>7</v>
      </c>
      <c r="C126" s="2"/>
    </row>
    <row r="127" spans="1:3" x14ac:dyDescent="0.25">
      <c r="A127" s="5">
        <v>43591</v>
      </c>
      <c r="B127" s="1">
        <v>1</v>
      </c>
      <c r="C127" s="2"/>
    </row>
    <row r="128" spans="1:3" x14ac:dyDescent="0.25">
      <c r="A128" s="5">
        <v>43592</v>
      </c>
      <c r="B128" s="1">
        <v>2</v>
      </c>
      <c r="C128" s="2"/>
    </row>
    <row r="129" spans="1:3" x14ac:dyDescent="0.25">
      <c r="A129" s="5">
        <v>43593</v>
      </c>
      <c r="B129" s="1">
        <v>3</v>
      </c>
      <c r="C129" s="2"/>
    </row>
    <row r="130" spans="1:3" x14ac:dyDescent="0.25">
      <c r="A130" s="5">
        <v>43594</v>
      </c>
      <c r="B130" s="1">
        <v>4</v>
      </c>
      <c r="C130" s="2"/>
    </row>
    <row r="131" spans="1:3" x14ac:dyDescent="0.25">
      <c r="A131" s="5">
        <v>43595</v>
      </c>
      <c r="B131" s="1">
        <v>5</v>
      </c>
      <c r="C131" s="2"/>
    </row>
    <row r="132" spans="1:3" x14ac:dyDescent="0.25">
      <c r="A132" s="5">
        <v>43596</v>
      </c>
      <c r="B132" s="1">
        <v>6</v>
      </c>
      <c r="C132" s="2"/>
    </row>
    <row r="133" spans="1:3" x14ac:dyDescent="0.25">
      <c r="A133" s="5">
        <v>43597</v>
      </c>
      <c r="B133" s="1">
        <v>7</v>
      </c>
      <c r="C133" s="2" t="s">
        <v>614</v>
      </c>
    </row>
    <row r="134" spans="1:3" x14ac:dyDescent="0.25">
      <c r="A134" s="5">
        <v>43598</v>
      </c>
      <c r="B134" s="1">
        <v>1</v>
      </c>
      <c r="C134" s="2"/>
    </row>
    <row r="135" spans="1:3" x14ac:dyDescent="0.25">
      <c r="A135" s="5">
        <v>43599</v>
      </c>
      <c r="B135" s="1">
        <v>2</v>
      </c>
      <c r="C135" s="2"/>
    </row>
    <row r="136" spans="1:3" x14ac:dyDescent="0.25">
      <c r="A136" s="5">
        <v>43600</v>
      </c>
      <c r="B136" s="1">
        <v>3</v>
      </c>
      <c r="C136" s="2"/>
    </row>
    <row r="137" spans="1:3" x14ac:dyDescent="0.25">
      <c r="A137" s="5">
        <v>43601</v>
      </c>
      <c r="B137" s="1">
        <v>4</v>
      </c>
      <c r="C137" s="2"/>
    </row>
    <row r="138" spans="1:3" x14ac:dyDescent="0.25">
      <c r="A138" s="5">
        <v>43602</v>
      </c>
      <c r="B138" s="1">
        <v>5</v>
      </c>
      <c r="C138" s="2"/>
    </row>
    <row r="139" spans="1:3" x14ac:dyDescent="0.25">
      <c r="A139" s="5">
        <v>43603</v>
      </c>
      <c r="B139" s="1">
        <v>6</v>
      </c>
      <c r="C139" s="2"/>
    </row>
    <row r="140" spans="1:3" x14ac:dyDescent="0.25">
      <c r="A140" s="5">
        <v>43604</v>
      </c>
      <c r="B140" s="1">
        <v>7</v>
      </c>
      <c r="C140" s="2"/>
    </row>
    <row r="141" spans="1:3" x14ac:dyDescent="0.25">
      <c r="A141" s="5">
        <v>43605</v>
      </c>
      <c r="B141" s="1">
        <v>1</v>
      </c>
      <c r="C141" s="2"/>
    </row>
    <row r="142" spans="1:3" x14ac:dyDescent="0.25">
      <c r="A142" s="5">
        <v>43606</v>
      </c>
      <c r="B142" s="1">
        <v>2</v>
      </c>
      <c r="C142" s="2"/>
    </row>
    <row r="143" spans="1:3" x14ac:dyDescent="0.25">
      <c r="A143" s="5">
        <v>43607</v>
      </c>
      <c r="B143" s="1">
        <v>3</v>
      </c>
      <c r="C143" s="2"/>
    </row>
    <row r="144" spans="1:3" x14ac:dyDescent="0.25">
      <c r="A144" s="5">
        <v>43608</v>
      </c>
      <c r="B144" s="1">
        <v>4</v>
      </c>
      <c r="C144" s="2"/>
    </row>
    <row r="145" spans="1:3" x14ac:dyDescent="0.25">
      <c r="A145" s="5">
        <v>43609</v>
      </c>
      <c r="B145" s="1">
        <v>5</v>
      </c>
      <c r="C145" s="2"/>
    </row>
    <row r="146" spans="1:3" x14ac:dyDescent="0.25">
      <c r="A146" s="5">
        <v>43610</v>
      </c>
      <c r="B146" s="1">
        <v>6</v>
      </c>
      <c r="C146" s="2"/>
    </row>
    <row r="147" spans="1:3" x14ac:dyDescent="0.25">
      <c r="A147" s="5">
        <v>43611</v>
      </c>
      <c r="B147" s="1">
        <v>7</v>
      </c>
      <c r="C147" s="2"/>
    </row>
    <row r="148" spans="1:3" x14ac:dyDescent="0.25">
      <c r="A148" s="5">
        <v>43612</v>
      </c>
      <c r="B148" s="1">
        <v>1</v>
      </c>
      <c r="C148" s="2"/>
    </row>
    <row r="149" spans="1:3" x14ac:dyDescent="0.25">
      <c r="A149" s="5">
        <v>43613</v>
      </c>
      <c r="B149" s="1">
        <v>2</v>
      </c>
      <c r="C149" s="2"/>
    </row>
    <row r="150" spans="1:3" x14ac:dyDescent="0.25">
      <c r="A150" s="5">
        <v>43614</v>
      </c>
      <c r="B150" s="1">
        <v>3</v>
      </c>
      <c r="C150" s="2"/>
    </row>
    <row r="151" spans="1:3" x14ac:dyDescent="0.25">
      <c r="A151" s="5">
        <v>43615</v>
      </c>
      <c r="B151" s="1">
        <v>4</v>
      </c>
      <c r="C151" s="2"/>
    </row>
    <row r="152" spans="1:3" x14ac:dyDescent="0.25">
      <c r="A152" s="5">
        <v>43616</v>
      </c>
      <c r="B152" s="1">
        <v>5</v>
      </c>
      <c r="C152" s="2"/>
    </row>
    <row r="153" spans="1:3" x14ac:dyDescent="0.25">
      <c r="A153" s="5">
        <v>43617</v>
      </c>
      <c r="B153" s="1">
        <v>6</v>
      </c>
      <c r="C153" s="2"/>
    </row>
    <row r="154" spans="1:3" x14ac:dyDescent="0.25">
      <c r="A154" s="5">
        <v>43618</v>
      </c>
      <c r="B154" s="1">
        <v>7</v>
      </c>
      <c r="C154" s="2"/>
    </row>
    <row r="155" spans="1:3" x14ac:dyDescent="0.25">
      <c r="A155" s="5">
        <v>43619</v>
      </c>
      <c r="B155" s="1">
        <v>1</v>
      </c>
      <c r="C155" s="2"/>
    </row>
    <row r="156" spans="1:3" x14ac:dyDescent="0.25">
      <c r="A156" s="5">
        <v>43620</v>
      </c>
      <c r="B156" s="1">
        <v>2</v>
      </c>
      <c r="C156" s="2"/>
    </row>
    <row r="157" spans="1:3" x14ac:dyDescent="0.25">
      <c r="A157" s="5">
        <v>43621</v>
      </c>
      <c r="B157" s="1">
        <v>3</v>
      </c>
      <c r="C157" s="2"/>
    </row>
    <row r="158" spans="1:3" x14ac:dyDescent="0.25">
      <c r="A158" s="5">
        <v>43622</v>
      </c>
      <c r="B158" s="1">
        <v>4</v>
      </c>
      <c r="C158" s="2"/>
    </row>
    <row r="159" spans="1:3" x14ac:dyDescent="0.25">
      <c r="A159" s="5">
        <v>43623</v>
      </c>
      <c r="B159" s="1">
        <v>5</v>
      </c>
      <c r="C159" s="2"/>
    </row>
    <row r="160" spans="1:3" x14ac:dyDescent="0.25">
      <c r="A160" s="5">
        <v>43624</v>
      </c>
      <c r="B160" s="1">
        <v>6</v>
      </c>
      <c r="C160" s="2"/>
    </row>
    <row r="161" spans="1:3" x14ac:dyDescent="0.25">
      <c r="A161" s="5">
        <v>43625</v>
      </c>
      <c r="B161" s="1">
        <v>7</v>
      </c>
      <c r="C161" s="2"/>
    </row>
    <row r="162" spans="1:3" x14ac:dyDescent="0.25">
      <c r="A162" s="5">
        <v>43626</v>
      </c>
      <c r="B162" s="1">
        <v>1</v>
      </c>
      <c r="C162" s="2"/>
    </row>
    <row r="163" spans="1:3" x14ac:dyDescent="0.25">
      <c r="A163" s="5">
        <v>43627</v>
      </c>
      <c r="B163" s="1">
        <v>2</v>
      </c>
      <c r="C163" s="2"/>
    </row>
    <row r="164" spans="1:3" x14ac:dyDescent="0.25">
      <c r="A164" s="5">
        <v>43628</v>
      </c>
      <c r="B164" s="1">
        <v>3</v>
      </c>
      <c r="C164" s="2"/>
    </row>
    <row r="165" spans="1:3" x14ac:dyDescent="0.25">
      <c r="A165" s="5">
        <v>43629</v>
      </c>
      <c r="B165" s="1">
        <v>4</v>
      </c>
      <c r="C165" s="2"/>
    </row>
    <row r="166" spans="1:3" x14ac:dyDescent="0.25">
      <c r="A166" s="5">
        <v>43630</v>
      </c>
      <c r="B166" s="1">
        <v>5</v>
      </c>
      <c r="C166" s="2"/>
    </row>
    <row r="167" spans="1:3" x14ac:dyDescent="0.25">
      <c r="A167" s="5">
        <v>43631</v>
      </c>
      <c r="B167" s="1">
        <v>6</v>
      </c>
      <c r="C167" s="2"/>
    </row>
    <row r="168" spans="1:3" x14ac:dyDescent="0.25">
      <c r="A168" s="5">
        <v>43632</v>
      </c>
      <c r="B168" s="1">
        <v>7</v>
      </c>
      <c r="C168" s="2"/>
    </row>
    <row r="169" spans="1:3" x14ac:dyDescent="0.25">
      <c r="A169" s="5">
        <v>43633</v>
      </c>
      <c r="B169" s="1">
        <v>1</v>
      </c>
      <c r="C169" s="2"/>
    </row>
    <row r="170" spans="1:3" x14ac:dyDescent="0.25">
      <c r="A170" s="5">
        <v>43634</v>
      </c>
      <c r="B170" s="1">
        <v>2</v>
      </c>
      <c r="C170" s="2"/>
    </row>
    <row r="171" spans="1:3" x14ac:dyDescent="0.25">
      <c r="A171" s="5">
        <v>43635</v>
      </c>
      <c r="B171" s="1">
        <v>3</v>
      </c>
      <c r="C171" s="2"/>
    </row>
    <row r="172" spans="1:3" x14ac:dyDescent="0.25">
      <c r="A172" s="5">
        <v>43636</v>
      </c>
      <c r="B172" s="1">
        <v>4</v>
      </c>
      <c r="C172" s="2"/>
    </row>
    <row r="173" spans="1:3" x14ac:dyDescent="0.25">
      <c r="A173" s="5">
        <v>43637</v>
      </c>
      <c r="B173" s="1">
        <v>5</v>
      </c>
      <c r="C173" s="2"/>
    </row>
    <row r="174" spans="1:3" x14ac:dyDescent="0.25">
      <c r="A174" s="5">
        <v>43638</v>
      </c>
      <c r="B174" s="1">
        <v>6</v>
      </c>
      <c r="C174" s="2"/>
    </row>
    <row r="175" spans="1:3" x14ac:dyDescent="0.25">
      <c r="A175" s="5">
        <v>43639</v>
      </c>
      <c r="B175" s="1">
        <v>7</v>
      </c>
      <c r="C175" s="2"/>
    </row>
    <row r="176" spans="1:3" x14ac:dyDescent="0.25">
      <c r="A176" s="5">
        <v>43640</v>
      </c>
      <c r="B176" s="1">
        <v>1</v>
      </c>
      <c r="C176" s="2"/>
    </row>
    <row r="177" spans="1:3" x14ac:dyDescent="0.25">
      <c r="A177" s="5">
        <v>43641</v>
      </c>
      <c r="B177" s="1">
        <v>2</v>
      </c>
      <c r="C177" s="2"/>
    </row>
    <row r="178" spans="1:3" x14ac:dyDescent="0.25">
      <c r="A178" s="5">
        <v>43642</v>
      </c>
      <c r="B178" s="1">
        <v>3</v>
      </c>
      <c r="C178" s="2"/>
    </row>
    <row r="179" spans="1:3" x14ac:dyDescent="0.25">
      <c r="A179" s="5">
        <v>43643</v>
      </c>
      <c r="B179" s="1">
        <v>4</v>
      </c>
      <c r="C179" s="2"/>
    </row>
    <row r="180" spans="1:3" x14ac:dyDescent="0.25">
      <c r="A180" s="5">
        <v>43644</v>
      </c>
      <c r="B180" s="1">
        <v>5</v>
      </c>
      <c r="C180" s="2"/>
    </row>
    <row r="181" spans="1:3" x14ac:dyDescent="0.25">
      <c r="A181" s="5">
        <v>43645</v>
      </c>
      <c r="B181" s="1">
        <v>6</v>
      </c>
      <c r="C181" s="2"/>
    </row>
    <row r="182" spans="1:3" x14ac:dyDescent="0.25">
      <c r="A182" s="5">
        <v>43646</v>
      </c>
      <c r="B182" s="1">
        <v>7</v>
      </c>
      <c r="C182" s="2"/>
    </row>
    <row r="183" spans="1:3" x14ac:dyDescent="0.25">
      <c r="A183" s="5">
        <v>43647</v>
      </c>
      <c r="B183" s="1">
        <v>1</v>
      </c>
      <c r="C183" s="2"/>
    </row>
    <row r="184" spans="1:3" x14ac:dyDescent="0.25">
      <c r="A184" s="5">
        <v>43648</v>
      </c>
      <c r="B184" s="1">
        <v>2</v>
      </c>
      <c r="C184" s="2"/>
    </row>
    <row r="185" spans="1:3" x14ac:dyDescent="0.25">
      <c r="A185" s="5">
        <v>43649</v>
      </c>
      <c r="B185" s="1">
        <v>3</v>
      </c>
      <c r="C185" s="2"/>
    </row>
    <row r="186" spans="1:3" x14ac:dyDescent="0.25">
      <c r="A186" s="5">
        <v>43650</v>
      </c>
      <c r="B186" s="1">
        <v>4</v>
      </c>
      <c r="C186" s="2"/>
    </row>
    <row r="187" spans="1:3" x14ac:dyDescent="0.25">
      <c r="A187" s="5">
        <v>43651</v>
      </c>
      <c r="B187" s="1">
        <v>5</v>
      </c>
      <c r="C187" s="2"/>
    </row>
    <row r="188" spans="1:3" x14ac:dyDescent="0.25">
      <c r="A188" s="5">
        <v>43652</v>
      </c>
      <c r="B188" s="1">
        <v>6</v>
      </c>
      <c r="C188" s="2"/>
    </row>
    <row r="189" spans="1:3" x14ac:dyDescent="0.25">
      <c r="A189" s="5">
        <v>43653</v>
      </c>
      <c r="B189" s="1">
        <v>7</v>
      </c>
      <c r="C189" s="2"/>
    </row>
    <row r="190" spans="1:3" x14ac:dyDescent="0.25">
      <c r="A190" s="5">
        <v>43654</v>
      </c>
      <c r="B190" s="1">
        <v>1</v>
      </c>
      <c r="C190" s="2"/>
    </row>
    <row r="191" spans="1:3" x14ac:dyDescent="0.25">
      <c r="A191" s="5">
        <v>43655</v>
      </c>
      <c r="B191" s="1">
        <v>2</v>
      </c>
      <c r="C191" s="2"/>
    </row>
    <row r="192" spans="1:3" x14ac:dyDescent="0.25">
      <c r="A192" s="5">
        <v>43656</v>
      </c>
      <c r="B192" s="1">
        <v>3</v>
      </c>
      <c r="C192" s="2"/>
    </row>
    <row r="193" spans="1:3" x14ac:dyDescent="0.25">
      <c r="A193" s="5">
        <v>43657</v>
      </c>
      <c r="B193" s="1">
        <v>4</v>
      </c>
      <c r="C193" s="2"/>
    </row>
    <row r="194" spans="1:3" x14ac:dyDescent="0.25">
      <c r="A194" s="5">
        <v>43658</v>
      </c>
      <c r="B194" s="1">
        <v>5</v>
      </c>
      <c r="C194" s="2"/>
    </row>
    <row r="195" spans="1:3" x14ac:dyDescent="0.25">
      <c r="A195" s="5">
        <v>43659</v>
      </c>
      <c r="B195" s="1">
        <v>6</v>
      </c>
      <c r="C195" s="2"/>
    </row>
    <row r="196" spans="1:3" x14ac:dyDescent="0.25">
      <c r="A196" s="5">
        <v>43660</v>
      </c>
      <c r="B196" s="1">
        <v>7</v>
      </c>
      <c r="C196" s="2"/>
    </row>
    <row r="197" spans="1:3" x14ac:dyDescent="0.25">
      <c r="A197" s="5">
        <v>43661</v>
      </c>
      <c r="B197" s="1">
        <v>1</v>
      </c>
      <c r="C197" s="2"/>
    </row>
    <row r="198" spans="1:3" x14ac:dyDescent="0.25">
      <c r="A198" s="5">
        <v>43662</v>
      </c>
      <c r="B198" s="1">
        <v>2</v>
      </c>
      <c r="C198" s="2"/>
    </row>
    <row r="199" spans="1:3" x14ac:dyDescent="0.25">
      <c r="A199" s="5">
        <v>43663</v>
      </c>
      <c r="B199" s="1">
        <v>3</v>
      </c>
      <c r="C199" s="2"/>
    </row>
    <row r="200" spans="1:3" x14ac:dyDescent="0.25">
      <c r="A200" s="5">
        <v>43664</v>
      </c>
      <c r="B200" s="1">
        <v>4</v>
      </c>
      <c r="C200" s="2"/>
    </row>
    <row r="201" spans="1:3" x14ac:dyDescent="0.25">
      <c r="A201" s="5">
        <v>43665</v>
      </c>
      <c r="B201" s="1">
        <v>5</v>
      </c>
      <c r="C201" s="2"/>
    </row>
    <row r="202" spans="1:3" x14ac:dyDescent="0.25">
      <c r="A202" s="5">
        <v>43666</v>
      </c>
      <c r="B202" s="1">
        <v>6</v>
      </c>
      <c r="C202" s="2"/>
    </row>
    <row r="203" spans="1:3" x14ac:dyDescent="0.25">
      <c r="A203" s="5">
        <v>43667</v>
      </c>
      <c r="B203" s="1">
        <v>7</v>
      </c>
      <c r="C203" s="2"/>
    </row>
    <row r="204" spans="1:3" x14ac:dyDescent="0.25">
      <c r="A204" s="5">
        <v>43668</v>
      </c>
      <c r="B204" s="1">
        <v>1</v>
      </c>
      <c r="C204" s="2"/>
    </row>
    <row r="205" spans="1:3" x14ac:dyDescent="0.25">
      <c r="A205" s="5">
        <v>43669</v>
      </c>
      <c r="B205" s="1">
        <v>2</v>
      </c>
      <c r="C205" s="2"/>
    </row>
    <row r="206" spans="1:3" x14ac:dyDescent="0.25">
      <c r="A206" s="5">
        <v>43670</v>
      </c>
      <c r="B206" s="1">
        <v>3</v>
      </c>
      <c r="C206" s="2"/>
    </row>
    <row r="207" spans="1:3" x14ac:dyDescent="0.25">
      <c r="A207" s="5">
        <v>43671</v>
      </c>
      <c r="B207" s="1">
        <v>4</v>
      </c>
      <c r="C207" s="2"/>
    </row>
    <row r="208" spans="1:3" x14ac:dyDescent="0.25">
      <c r="A208" s="5">
        <v>43672</v>
      </c>
      <c r="B208" s="1">
        <v>5</v>
      </c>
      <c r="C208" s="2"/>
    </row>
    <row r="209" spans="1:3" x14ac:dyDescent="0.25">
      <c r="A209" s="5">
        <v>43673</v>
      </c>
      <c r="B209" s="1">
        <v>6</v>
      </c>
      <c r="C209" s="2"/>
    </row>
    <row r="210" spans="1:3" x14ac:dyDescent="0.25">
      <c r="A210" s="5">
        <v>43674</v>
      </c>
      <c r="B210" s="1">
        <v>7</v>
      </c>
      <c r="C210" s="2"/>
    </row>
    <row r="211" spans="1:3" x14ac:dyDescent="0.25">
      <c r="A211" s="5">
        <v>43675</v>
      </c>
      <c r="B211" s="1">
        <v>1</v>
      </c>
      <c r="C211" s="2"/>
    </row>
    <row r="212" spans="1:3" x14ac:dyDescent="0.25">
      <c r="A212" s="5">
        <v>43676</v>
      </c>
      <c r="B212" s="1">
        <v>2</v>
      </c>
      <c r="C212" s="2"/>
    </row>
    <row r="213" spans="1:3" x14ac:dyDescent="0.25">
      <c r="A213" s="5">
        <v>43677</v>
      </c>
      <c r="B213" s="1">
        <v>3</v>
      </c>
      <c r="C213" s="2"/>
    </row>
    <row r="214" spans="1:3" x14ac:dyDescent="0.25">
      <c r="A214" s="5">
        <v>43678</v>
      </c>
      <c r="B214" s="1">
        <v>4</v>
      </c>
      <c r="C214" s="2"/>
    </row>
    <row r="215" spans="1:3" x14ac:dyDescent="0.25">
      <c r="A215" s="5">
        <v>43679</v>
      </c>
      <c r="B215" s="1">
        <v>5</v>
      </c>
      <c r="C215" s="2"/>
    </row>
    <row r="216" spans="1:3" x14ac:dyDescent="0.25">
      <c r="A216" s="5">
        <v>43680</v>
      </c>
      <c r="B216" s="1">
        <v>6</v>
      </c>
      <c r="C216" s="2"/>
    </row>
    <row r="217" spans="1:3" x14ac:dyDescent="0.25">
      <c r="A217" s="5">
        <v>43681</v>
      </c>
      <c r="B217" s="1">
        <v>7</v>
      </c>
      <c r="C217" s="2"/>
    </row>
    <row r="218" spans="1:3" x14ac:dyDescent="0.25">
      <c r="A218" s="5">
        <v>43682</v>
      </c>
      <c r="B218" s="1">
        <v>1</v>
      </c>
      <c r="C218" s="2"/>
    </row>
    <row r="219" spans="1:3" x14ac:dyDescent="0.25">
      <c r="A219" s="5">
        <v>43683</v>
      </c>
      <c r="B219" s="1">
        <v>2</v>
      </c>
      <c r="C219" s="2"/>
    </row>
    <row r="220" spans="1:3" x14ac:dyDescent="0.25">
      <c r="A220" s="5">
        <v>43684</v>
      </c>
      <c r="B220" s="1">
        <v>3</v>
      </c>
      <c r="C220" s="2"/>
    </row>
    <row r="221" spans="1:3" x14ac:dyDescent="0.25">
      <c r="A221" s="5">
        <v>43685</v>
      </c>
      <c r="B221" s="1">
        <v>4</v>
      </c>
      <c r="C221" s="2"/>
    </row>
    <row r="222" spans="1:3" x14ac:dyDescent="0.25">
      <c r="A222" s="5">
        <v>43686</v>
      </c>
      <c r="B222" s="1">
        <v>5</v>
      </c>
      <c r="C222" s="2"/>
    </row>
    <row r="223" spans="1:3" x14ac:dyDescent="0.25">
      <c r="A223" s="5">
        <v>43687</v>
      </c>
      <c r="B223" s="1">
        <v>6</v>
      </c>
      <c r="C223" s="2"/>
    </row>
    <row r="224" spans="1:3" x14ac:dyDescent="0.25">
      <c r="A224" s="5">
        <v>43688</v>
      </c>
      <c r="B224" s="1">
        <v>7</v>
      </c>
      <c r="C224" s="2"/>
    </row>
    <row r="225" spans="1:3" x14ac:dyDescent="0.25">
      <c r="A225" s="5">
        <v>43689</v>
      </c>
      <c r="B225" s="1">
        <v>1</v>
      </c>
      <c r="C225" s="2"/>
    </row>
    <row r="226" spans="1:3" x14ac:dyDescent="0.25">
      <c r="A226" s="5">
        <v>43690</v>
      </c>
      <c r="B226" s="1">
        <v>2</v>
      </c>
      <c r="C226" s="2"/>
    </row>
    <row r="227" spans="1:3" x14ac:dyDescent="0.25">
      <c r="A227" s="5">
        <v>43691</v>
      </c>
      <c r="B227" s="1">
        <v>3</v>
      </c>
      <c r="C227" s="2"/>
    </row>
    <row r="228" spans="1:3" x14ac:dyDescent="0.25">
      <c r="A228" s="5">
        <v>43692</v>
      </c>
      <c r="B228" s="1">
        <v>4</v>
      </c>
      <c r="C228" s="2"/>
    </row>
    <row r="229" spans="1:3" x14ac:dyDescent="0.25">
      <c r="A229" s="5">
        <v>43693</v>
      </c>
      <c r="B229" s="1">
        <v>5</v>
      </c>
      <c r="C229" s="2"/>
    </row>
    <row r="230" spans="1:3" x14ac:dyDescent="0.25">
      <c r="A230" s="5">
        <v>43694</v>
      </c>
      <c r="B230" s="1">
        <v>6</v>
      </c>
      <c r="C230" s="2"/>
    </row>
    <row r="231" spans="1:3" x14ac:dyDescent="0.25">
      <c r="A231" s="5">
        <v>43695</v>
      </c>
      <c r="B231" s="1">
        <v>7</v>
      </c>
      <c r="C231" s="2"/>
    </row>
    <row r="232" spans="1:3" x14ac:dyDescent="0.25">
      <c r="A232" s="5">
        <v>43696</v>
      </c>
      <c r="B232" s="1">
        <v>1</v>
      </c>
      <c r="C232" s="2"/>
    </row>
    <row r="233" spans="1:3" x14ac:dyDescent="0.25">
      <c r="A233" s="5">
        <v>43697</v>
      </c>
      <c r="B233" s="1">
        <v>2</v>
      </c>
      <c r="C233" s="2"/>
    </row>
    <row r="234" spans="1:3" x14ac:dyDescent="0.25">
      <c r="A234" s="5">
        <v>43698</v>
      </c>
      <c r="B234" s="1">
        <v>3</v>
      </c>
      <c r="C234" s="2"/>
    </row>
    <row r="235" spans="1:3" x14ac:dyDescent="0.25">
      <c r="A235" s="5">
        <v>43699</v>
      </c>
      <c r="B235" s="1">
        <v>4</v>
      </c>
      <c r="C235" s="2"/>
    </row>
    <row r="236" spans="1:3" x14ac:dyDescent="0.25">
      <c r="A236" s="5">
        <v>43700</v>
      </c>
      <c r="B236" s="1">
        <v>5</v>
      </c>
      <c r="C236" s="2"/>
    </row>
    <row r="237" spans="1:3" x14ac:dyDescent="0.25">
      <c r="A237" s="5">
        <v>43701</v>
      </c>
      <c r="B237" s="1">
        <v>6</v>
      </c>
      <c r="C237" s="2"/>
    </row>
    <row r="238" spans="1:3" x14ac:dyDescent="0.25">
      <c r="A238" s="5">
        <v>43702</v>
      </c>
      <c r="B238" s="1">
        <v>7</v>
      </c>
      <c r="C238" s="2"/>
    </row>
    <row r="239" spans="1:3" x14ac:dyDescent="0.25">
      <c r="A239" s="5">
        <v>43703</v>
      </c>
      <c r="B239" s="1">
        <v>1</v>
      </c>
      <c r="C239" s="2"/>
    </row>
    <row r="240" spans="1:3" x14ac:dyDescent="0.25">
      <c r="A240" s="5">
        <v>43704</v>
      </c>
      <c r="B240" s="1">
        <v>2</v>
      </c>
      <c r="C240" s="2"/>
    </row>
    <row r="241" spans="1:3" x14ac:dyDescent="0.25">
      <c r="A241" s="5">
        <v>43705</v>
      </c>
      <c r="B241" s="1">
        <v>3</v>
      </c>
      <c r="C241" s="2"/>
    </row>
    <row r="242" spans="1:3" x14ac:dyDescent="0.25">
      <c r="A242" s="5">
        <v>43706</v>
      </c>
      <c r="B242" s="1">
        <v>4</v>
      </c>
      <c r="C242" s="2"/>
    </row>
    <row r="243" spans="1:3" x14ac:dyDescent="0.25">
      <c r="A243" s="5">
        <v>43707</v>
      </c>
      <c r="B243" s="1">
        <v>5</v>
      </c>
      <c r="C243" s="2"/>
    </row>
    <row r="244" spans="1:3" x14ac:dyDescent="0.25">
      <c r="A244" s="5">
        <v>43708</v>
      </c>
      <c r="B244" s="1">
        <v>6</v>
      </c>
      <c r="C244" s="2"/>
    </row>
    <row r="245" spans="1:3" x14ac:dyDescent="0.25">
      <c r="A245" s="5">
        <v>43709</v>
      </c>
      <c r="B245" s="1">
        <v>7</v>
      </c>
      <c r="C245" s="2"/>
    </row>
    <row r="246" spans="1:3" x14ac:dyDescent="0.25">
      <c r="A246" s="5">
        <v>43710</v>
      </c>
      <c r="B246" s="1">
        <v>1</v>
      </c>
      <c r="C246" s="2"/>
    </row>
    <row r="247" spans="1:3" x14ac:dyDescent="0.25">
      <c r="A247" s="5">
        <v>43711</v>
      </c>
      <c r="B247" s="1">
        <v>2</v>
      </c>
      <c r="C247" s="2"/>
    </row>
    <row r="248" spans="1:3" x14ac:dyDescent="0.25">
      <c r="A248" s="5">
        <v>43712</v>
      </c>
      <c r="B248" s="1">
        <v>3</v>
      </c>
      <c r="C248" s="2"/>
    </row>
    <row r="249" spans="1:3" x14ac:dyDescent="0.25">
      <c r="A249" s="5">
        <v>43713</v>
      </c>
      <c r="B249" s="1">
        <v>4</v>
      </c>
      <c r="C249" s="2"/>
    </row>
    <row r="250" spans="1:3" x14ac:dyDescent="0.25">
      <c r="A250" s="5">
        <v>43714</v>
      </c>
      <c r="B250" s="1">
        <v>5</v>
      </c>
      <c r="C250" s="2"/>
    </row>
    <row r="251" spans="1:3" x14ac:dyDescent="0.25">
      <c r="A251" s="5">
        <v>43715</v>
      </c>
      <c r="B251" s="1">
        <v>6</v>
      </c>
      <c r="C251" s="2"/>
    </row>
    <row r="252" spans="1:3" x14ac:dyDescent="0.25">
      <c r="A252" s="5">
        <v>43716</v>
      </c>
      <c r="B252" s="1">
        <v>7</v>
      </c>
      <c r="C252" s="2"/>
    </row>
    <row r="253" spans="1:3" x14ac:dyDescent="0.25">
      <c r="A253" s="5">
        <v>43717</v>
      </c>
      <c r="B253" s="1">
        <v>1</v>
      </c>
      <c r="C253" s="2"/>
    </row>
    <row r="254" spans="1:3" x14ac:dyDescent="0.25">
      <c r="A254" s="5">
        <v>43718</v>
      </c>
      <c r="B254" s="1">
        <v>2</v>
      </c>
      <c r="C254" s="2"/>
    </row>
    <row r="255" spans="1:3" x14ac:dyDescent="0.25">
      <c r="A255" s="5">
        <v>43719</v>
      </c>
      <c r="B255" s="1">
        <v>3</v>
      </c>
      <c r="C255" s="2"/>
    </row>
    <row r="256" spans="1:3" x14ac:dyDescent="0.25">
      <c r="A256" s="5">
        <v>43720</v>
      </c>
      <c r="B256" s="1">
        <v>4</v>
      </c>
      <c r="C256" s="2"/>
    </row>
    <row r="257" spans="1:3" x14ac:dyDescent="0.25">
      <c r="A257" s="5">
        <v>43721</v>
      </c>
      <c r="B257" s="1">
        <v>5</v>
      </c>
      <c r="C257" s="2"/>
    </row>
    <row r="258" spans="1:3" x14ac:dyDescent="0.25">
      <c r="A258" s="5">
        <v>43722</v>
      </c>
      <c r="B258" s="1">
        <v>6</v>
      </c>
      <c r="C258" s="2"/>
    </row>
    <row r="259" spans="1:3" x14ac:dyDescent="0.25">
      <c r="A259" s="5">
        <v>43723</v>
      </c>
      <c r="B259" s="1">
        <v>7</v>
      </c>
      <c r="C259" s="2"/>
    </row>
    <row r="260" spans="1:3" x14ac:dyDescent="0.25">
      <c r="A260" s="5">
        <v>43724</v>
      </c>
      <c r="B260" s="1">
        <v>1</v>
      </c>
      <c r="C260" s="2"/>
    </row>
    <row r="261" spans="1:3" x14ac:dyDescent="0.25">
      <c r="A261" s="5">
        <v>43725</v>
      </c>
      <c r="B261" s="1">
        <v>2</v>
      </c>
      <c r="C261" s="2"/>
    </row>
    <row r="262" spans="1:3" x14ac:dyDescent="0.25">
      <c r="A262" s="5">
        <v>43726</v>
      </c>
      <c r="B262" s="1">
        <v>3</v>
      </c>
      <c r="C262" s="2"/>
    </row>
    <row r="263" spans="1:3" x14ac:dyDescent="0.25">
      <c r="A263" s="5">
        <v>43727</v>
      </c>
      <c r="B263" s="1">
        <v>4</v>
      </c>
      <c r="C263" s="2"/>
    </row>
    <row r="264" spans="1:3" x14ac:dyDescent="0.25">
      <c r="A264" s="5">
        <v>43728</v>
      </c>
      <c r="B264" s="1">
        <v>5</v>
      </c>
      <c r="C264" s="2"/>
    </row>
    <row r="265" spans="1:3" x14ac:dyDescent="0.25">
      <c r="A265" s="5">
        <v>43729</v>
      </c>
      <c r="B265" s="1">
        <v>6</v>
      </c>
      <c r="C265" s="2"/>
    </row>
    <row r="266" spans="1:3" x14ac:dyDescent="0.25">
      <c r="A266" s="5">
        <v>43730</v>
      </c>
      <c r="B266" s="1">
        <v>7</v>
      </c>
      <c r="C266" s="2"/>
    </row>
    <row r="267" spans="1:3" x14ac:dyDescent="0.25">
      <c r="A267" s="5">
        <v>43731</v>
      </c>
      <c r="B267" s="1">
        <v>1</v>
      </c>
      <c r="C267" s="2"/>
    </row>
    <row r="268" spans="1:3" x14ac:dyDescent="0.25">
      <c r="A268" s="5">
        <v>43732</v>
      </c>
      <c r="B268" s="1">
        <v>2</v>
      </c>
      <c r="C268" s="2"/>
    </row>
    <row r="269" spans="1:3" x14ac:dyDescent="0.25">
      <c r="A269" s="5">
        <v>43733</v>
      </c>
      <c r="B269" s="1">
        <v>3</v>
      </c>
      <c r="C269" s="2"/>
    </row>
    <row r="270" spans="1:3" x14ac:dyDescent="0.25">
      <c r="A270" s="5">
        <v>43734</v>
      </c>
      <c r="B270" s="1">
        <v>4</v>
      </c>
      <c r="C270" s="2"/>
    </row>
    <row r="271" spans="1:3" x14ac:dyDescent="0.25">
      <c r="A271" s="5">
        <v>43735</v>
      </c>
      <c r="B271" s="1">
        <v>5</v>
      </c>
      <c r="C271" s="2"/>
    </row>
    <row r="272" spans="1:3" x14ac:dyDescent="0.25">
      <c r="A272" s="5">
        <v>43736</v>
      </c>
      <c r="B272" s="1">
        <v>6</v>
      </c>
      <c r="C272" s="2"/>
    </row>
    <row r="273" spans="1:3" x14ac:dyDescent="0.25">
      <c r="A273" s="5">
        <v>43737</v>
      </c>
      <c r="B273" s="1">
        <v>7</v>
      </c>
      <c r="C273" s="2"/>
    </row>
    <row r="274" spans="1:3" x14ac:dyDescent="0.25">
      <c r="A274" s="5">
        <v>43738</v>
      </c>
      <c r="B274" s="1">
        <v>1</v>
      </c>
      <c r="C274" s="2"/>
    </row>
    <row r="275" spans="1:3" x14ac:dyDescent="0.25">
      <c r="A275" s="5">
        <v>43739</v>
      </c>
      <c r="B275" s="1">
        <v>2</v>
      </c>
      <c r="C275" s="2"/>
    </row>
    <row r="276" spans="1:3" x14ac:dyDescent="0.25">
      <c r="A276" s="5">
        <v>43740</v>
      </c>
      <c r="B276" s="1">
        <v>3</v>
      </c>
      <c r="C276" s="2"/>
    </row>
    <row r="277" spans="1:3" x14ac:dyDescent="0.25">
      <c r="A277" s="5">
        <v>43741</v>
      </c>
      <c r="B277" s="1">
        <v>4</v>
      </c>
      <c r="C277" s="2"/>
    </row>
    <row r="278" spans="1:3" x14ac:dyDescent="0.25">
      <c r="A278" s="5">
        <v>43742</v>
      </c>
      <c r="B278" s="1">
        <v>5</v>
      </c>
      <c r="C278" s="2"/>
    </row>
    <row r="279" spans="1:3" x14ac:dyDescent="0.25">
      <c r="A279" s="5">
        <v>43743</v>
      </c>
      <c r="B279" s="1">
        <v>6</v>
      </c>
      <c r="C279" s="2"/>
    </row>
    <row r="280" spans="1:3" x14ac:dyDescent="0.25">
      <c r="A280" s="5">
        <v>43744</v>
      </c>
      <c r="B280" s="1">
        <v>7</v>
      </c>
      <c r="C280" s="2"/>
    </row>
    <row r="281" spans="1:3" x14ac:dyDescent="0.25">
      <c r="A281" s="5">
        <v>43745</v>
      </c>
      <c r="B281" s="1">
        <v>1</v>
      </c>
      <c r="C281" s="2"/>
    </row>
    <row r="282" spans="1:3" x14ac:dyDescent="0.25">
      <c r="A282" s="5">
        <v>43746</v>
      </c>
      <c r="B282" s="1">
        <v>2</v>
      </c>
      <c r="C282" s="2"/>
    </row>
    <row r="283" spans="1:3" x14ac:dyDescent="0.25">
      <c r="A283" s="5">
        <v>43747</v>
      </c>
      <c r="B283" s="1">
        <v>3</v>
      </c>
      <c r="C283" s="2"/>
    </row>
    <row r="284" spans="1:3" x14ac:dyDescent="0.25">
      <c r="A284" s="5">
        <v>43748</v>
      </c>
      <c r="B284" s="1">
        <v>4</v>
      </c>
      <c r="C284" s="2"/>
    </row>
    <row r="285" spans="1:3" x14ac:dyDescent="0.25">
      <c r="A285" s="5">
        <v>43749</v>
      </c>
      <c r="B285" s="1">
        <v>5</v>
      </c>
      <c r="C285" s="2"/>
    </row>
    <row r="286" spans="1:3" x14ac:dyDescent="0.25">
      <c r="A286" s="5">
        <v>43750</v>
      </c>
      <c r="B286" s="1">
        <v>6</v>
      </c>
      <c r="C286" s="2"/>
    </row>
    <row r="287" spans="1:3" x14ac:dyDescent="0.25">
      <c r="A287" s="5">
        <v>43751</v>
      </c>
      <c r="B287" s="1">
        <v>7</v>
      </c>
      <c r="C287" s="2"/>
    </row>
    <row r="288" spans="1:3" x14ac:dyDescent="0.25">
      <c r="A288" s="5">
        <v>43752</v>
      </c>
      <c r="B288" s="1">
        <v>1</v>
      </c>
      <c r="C288" s="2"/>
    </row>
    <row r="289" spans="1:3" x14ac:dyDescent="0.25">
      <c r="A289" s="5">
        <v>43753</v>
      </c>
      <c r="B289" s="1">
        <v>2</v>
      </c>
      <c r="C289" s="2"/>
    </row>
    <row r="290" spans="1:3" x14ac:dyDescent="0.25">
      <c r="A290" s="5">
        <v>43754</v>
      </c>
      <c r="B290" s="1">
        <v>3</v>
      </c>
      <c r="C290" s="2"/>
    </row>
    <row r="291" spans="1:3" x14ac:dyDescent="0.25">
      <c r="A291" s="5">
        <v>43755</v>
      </c>
      <c r="B291" s="1">
        <v>4</v>
      </c>
      <c r="C291" s="2"/>
    </row>
    <row r="292" spans="1:3" x14ac:dyDescent="0.25">
      <c r="A292" s="5">
        <v>43756</v>
      </c>
      <c r="B292" s="1">
        <v>5</v>
      </c>
      <c r="C292" s="2"/>
    </row>
    <row r="293" spans="1:3" x14ac:dyDescent="0.25">
      <c r="A293" s="5">
        <v>43757</v>
      </c>
      <c r="B293" s="1">
        <v>6</v>
      </c>
      <c r="C293" s="2"/>
    </row>
    <row r="294" spans="1:3" x14ac:dyDescent="0.25">
      <c r="A294" s="5">
        <v>43758</v>
      </c>
      <c r="B294" s="1">
        <v>7</v>
      </c>
      <c r="C294" s="2"/>
    </row>
    <row r="295" spans="1:3" x14ac:dyDescent="0.25">
      <c r="A295" s="5">
        <v>43759</v>
      </c>
      <c r="B295" s="1">
        <v>1</v>
      </c>
      <c r="C295" s="2"/>
    </row>
    <row r="296" spans="1:3" x14ac:dyDescent="0.25">
      <c r="A296" s="5">
        <v>43760</v>
      </c>
      <c r="B296" s="1">
        <v>2</v>
      </c>
      <c r="C296" s="2"/>
    </row>
    <row r="297" spans="1:3" x14ac:dyDescent="0.25">
      <c r="A297" s="5">
        <v>43761</v>
      </c>
      <c r="B297" s="1">
        <v>3</v>
      </c>
      <c r="C297" s="2"/>
    </row>
    <row r="298" spans="1:3" x14ac:dyDescent="0.25">
      <c r="A298" s="5">
        <v>43762</v>
      </c>
      <c r="B298" s="1">
        <v>4</v>
      </c>
      <c r="C298" s="2"/>
    </row>
    <row r="299" spans="1:3" x14ac:dyDescent="0.25">
      <c r="A299" s="5">
        <v>43763</v>
      </c>
      <c r="B299" s="1">
        <v>5</v>
      </c>
      <c r="C299" s="2"/>
    </row>
    <row r="300" spans="1:3" x14ac:dyDescent="0.25">
      <c r="A300" s="5">
        <v>43764</v>
      </c>
      <c r="B300" s="1">
        <v>6</v>
      </c>
      <c r="C300" s="2"/>
    </row>
    <row r="301" spans="1:3" x14ac:dyDescent="0.25">
      <c r="A301" s="5">
        <v>43765</v>
      </c>
      <c r="B301" s="1">
        <v>7</v>
      </c>
      <c r="C301" s="2"/>
    </row>
    <row r="302" spans="1:3" x14ac:dyDescent="0.25">
      <c r="A302" s="5">
        <v>43766</v>
      </c>
      <c r="B302" s="1">
        <v>1</v>
      </c>
      <c r="C302" s="2"/>
    </row>
    <row r="303" spans="1:3" x14ac:dyDescent="0.25">
      <c r="A303" s="5">
        <v>43767</v>
      </c>
      <c r="B303" s="1">
        <v>2</v>
      </c>
      <c r="C303" s="2"/>
    </row>
    <row r="304" spans="1:3" x14ac:dyDescent="0.25">
      <c r="A304" s="5">
        <v>43768</v>
      </c>
      <c r="B304" s="1">
        <v>3</v>
      </c>
      <c r="C304" s="2"/>
    </row>
    <row r="305" spans="1:3" x14ac:dyDescent="0.25">
      <c r="A305" s="5">
        <v>43769</v>
      </c>
      <c r="B305" s="1">
        <v>4</v>
      </c>
      <c r="C305" s="2"/>
    </row>
    <row r="306" spans="1:3" x14ac:dyDescent="0.25">
      <c r="A306" s="5">
        <v>43770</v>
      </c>
      <c r="B306" s="1">
        <v>5</v>
      </c>
      <c r="C306" s="2"/>
    </row>
    <row r="307" spans="1:3" x14ac:dyDescent="0.25">
      <c r="A307" s="5">
        <v>43771</v>
      </c>
      <c r="B307" s="1">
        <v>6</v>
      </c>
      <c r="C307" s="2"/>
    </row>
    <row r="308" spans="1:3" x14ac:dyDescent="0.25">
      <c r="A308" s="5">
        <v>43772</v>
      </c>
      <c r="B308" s="1">
        <v>7</v>
      </c>
      <c r="C308" s="2"/>
    </row>
    <row r="309" spans="1:3" x14ac:dyDescent="0.25">
      <c r="A309" s="5">
        <v>43773</v>
      </c>
      <c r="B309" s="1">
        <v>1</v>
      </c>
      <c r="C309" s="2"/>
    </row>
    <row r="310" spans="1:3" x14ac:dyDescent="0.25">
      <c r="A310" s="5">
        <v>43774</v>
      </c>
      <c r="B310" s="1">
        <v>2</v>
      </c>
      <c r="C310" s="2"/>
    </row>
    <row r="311" spans="1:3" x14ac:dyDescent="0.25">
      <c r="A311" s="5">
        <v>43775</v>
      </c>
      <c r="B311" s="1">
        <v>3</v>
      </c>
      <c r="C311" s="2"/>
    </row>
    <row r="312" spans="1:3" x14ac:dyDescent="0.25">
      <c r="A312" s="5">
        <v>43776</v>
      </c>
      <c r="B312" s="1">
        <v>4</v>
      </c>
      <c r="C312" s="2"/>
    </row>
    <row r="313" spans="1:3" x14ac:dyDescent="0.25">
      <c r="A313" s="5">
        <v>43777</v>
      </c>
      <c r="B313" s="1">
        <v>5</v>
      </c>
      <c r="C313" s="2"/>
    </row>
    <row r="314" spans="1:3" x14ac:dyDescent="0.25">
      <c r="A314" s="5">
        <v>43778</v>
      </c>
      <c r="B314" s="1">
        <v>6</v>
      </c>
      <c r="C314" s="2"/>
    </row>
    <row r="315" spans="1:3" x14ac:dyDescent="0.25">
      <c r="A315" s="5">
        <v>43779</v>
      </c>
      <c r="B315" s="1">
        <v>7</v>
      </c>
      <c r="C315" s="2"/>
    </row>
    <row r="316" spans="1:3" x14ac:dyDescent="0.25">
      <c r="A316" s="5">
        <v>43780</v>
      </c>
      <c r="B316" s="1">
        <v>1</v>
      </c>
      <c r="C316" s="2"/>
    </row>
    <row r="317" spans="1:3" x14ac:dyDescent="0.25">
      <c r="A317" s="5">
        <v>43781</v>
      </c>
      <c r="B317" s="1">
        <v>2</v>
      </c>
      <c r="C317" s="2"/>
    </row>
    <row r="318" spans="1:3" x14ac:dyDescent="0.25">
      <c r="A318" s="5">
        <v>43782</v>
      </c>
      <c r="B318" s="1">
        <v>3</v>
      </c>
      <c r="C318" s="2"/>
    </row>
    <row r="319" spans="1:3" x14ac:dyDescent="0.25">
      <c r="A319" s="5">
        <v>43783</v>
      </c>
      <c r="B319" s="1">
        <v>4</v>
      </c>
      <c r="C319" s="2"/>
    </row>
    <row r="320" spans="1:3" x14ac:dyDescent="0.25">
      <c r="A320" s="5">
        <v>43784</v>
      </c>
      <c r="B320" s="1">
        <v>5</v>
      </c>
      <c r="C320" s="2"/>
    </row>
    <row r="321" spans="1:3" x14ac:dyDescent="0.25">
      <c r="A321" s="5">
        <v>43785</v>
      </c>
      <c r="B321" s="1">
        <v>6</v>
      </c>
      <c r="C321" s="2"/>
    </row>
    <row r="322" spans="1:3" x14ac:dyDescent="0.25">
      <c r="A322" s="5">
        <v>43786</v>
      </c>
      <c r="B322" s="1">
        <v>7</v>
      </c>
      <c r="C322" s="2"/>
    </row>
    <row r="323" spans="1:3" x14ac:dyDescent="0.25">
      <c r="A323" s="5">
        <v>43787</v>
      </c>
      <c r="B323" s="1">
        <v>1</v>
      </c>
      <c r="C323" s="2"/>
    </row>
    <row r="324" spans="1:3" x14ac:dyDescent="0.25">
      <c r="A324" s="5">
        <v>43788</v>
      </c>
      <c r="B324" s="1">
        <v>2</v>
      </c>
      <c r="C324" s="2"/>
    </row>
    <row r="325" spans="1:3" x14ac:dyDescent="0.25">
      <c r="A325" s="5">
        <v>43789</v>
      </c>
      <c r="B325" s="1">
        <v>3</v>
      </c>
      <c r="C325" s="2"/>
    </row>
    <row r="326" spans="1:3" x14ac:dyDescent="0.25">
      <c r="A326" s="5">
        <v>43790</v>
      </c>
      <c r="B326" s="1">
        <v>4</v>
      </c>
      <c r="C326" s="2"/>
    </row>
    <row r="327" spans="1:3" x14ac:dyDescent="0.25">
      <c r="A327" s="5">
        <v>43791</v>
      </c>
      <c r="B327" s="1">
        <v>5</v>
      </c>
      <c r="C327" s="2"/>
    </row>
    <row r="328" spans="1:3" x14ac:dyDescent="0.25">
      <c r="A328" s="5">
        <v>43792</v>
      </c>
      <c r="B328" s="1">
        <v>6</v>
      </c>
      <c r="C328" s="2"/>
    </row>
    <row r="329" spans="1:3" x14ac:dyDescent="0.25">
      <c r="A329" s="5">
        <v>43793</v>
      </c>
      <c r="B329" s="1">
        <v>7</v>
      </c>
      <c r="C329" s="2"/>
    </row>
    <row r="330" spans="1:3" x14ac:dyDescent="0.25">
      <c r="A330" s="5">
        <v>43794</v>
      </c>
      <c r="B330" s="1">
        <v>1</v>
      </c>
      <c r="C330" s="2"/>
    </row>
    <row r="331" spans="1:3" x14ac:dyDescent="0.25">
      <c r="A331" s="5">
        <v>43795</v>
      </c>
      <c r="B331" s="1">
        <v>2</v>
      </c>
      <c r="C331" s="2"/>
    </row>
    <row r="332" spans="1:3" x14ac:dyDescent="0.25">
      <c r="A332" s="5">
        <v>43796</v>
      </c>
      <c r="B332" s="1">
        <v>3</v>
      </c>
      <c r="C332" s="2"/>
    </row>
    <row r="333" spans="1:3" x14ac:dyDescent="0.25">
      <c r="A333" s="5">
        <v>43797</v>
      </c>
      <c r="B333" s="1">
        <v>4</v>
      </c>
      <c r="C333" s="2"/>
    </row>
    <row r="334" spans="1:3" x14ac:dyDescent="0.25">
      <c r="A334" s="5">
        <v>43798</v>
      </c>
      <c r="B334" s="1">
        <v>5</v>
      </c>
      <c r="C334" s="2"/>
    </row>
    <row r="335" spans="1:3" x14ac:dyDescent="0.25">
      <c r="A335" s="5">
        <v>43799</v>
      </c>
      <c r="B335" s="1">
        <v>6</v>
      </c>
      <c r="C335" s="2"/>
    </row>
    <row r="336" spans="1:3" x14ac:dyDescent="0.25">
      <c r="A336" s="5">
        <v>43800</v>
      </c>
      <c r="B336" s="1">
        <v>7</v>
      </c>
      <c r="C336" s="2"/>
    </row>
    <row r="337" spans="1:3" x14ac:dyDescent="0.25">
      <c r="A337" s="5">
        <v>43801</v>
      </c>
      <c r="B337" s="1">
        <v>1</v>
      </c>
      <c r="C337" s="2"/>
    </row>
    <row r="338" spans="1:3" x14ac:dyDescent="0.25">
      <c r="A338" s="5">
        <v>43802</v>
      </c>
      <c r="B338" s="1">
        <v>2</v>
      </c>
      <c r="C338" s="2"/>
    </row>
    <row r="339" spans="1:3" x14ac:dyDescent="0.25">
      <c r="A339" s="5">
        <v>43803</v>
      </c>
      <c r="B339" s="1">
        <v>3</v>
      </c>
      <c r="C339" s="2"/>
    </row>
    <row r="340" spans="1:3" x14ac:dyDescent="0.25">
      <c r="A340" s="5">
        <v>43804</v>
      </c>
      <c r="B340" s="1">
        <v>4</v>
      </c>
      <c r="C340" s="2"/>
    </row>
    <row r="341" spans="1:3" x14ac:dyDescent="0.25">
      <c r="A341" s="5">
        <v>43805</v>
      </c>
      <c r="B341" s="1">
        <v>5</v>
      </c>
      <c r="C341" s="2"/>
    </row>
    <row r="342" spans="1:3" x14ac:dyDescent="0.25">
      <c r="A342" s="5">
        <v>43806</v>
      </c>
      <c r="B342" s="1">
        <v>6</v>
      </c>
      <c r="C342" s="2"/>
    </row>
    <row r="343" spans="1:3" x14ac:dyDescent="0.25">
      <c r="A343" s="5">
        <v>43807</v>
      </c>
      <c r="B343" s="1">
        <v>7</v>
      </c>
      <c r="C343" s="2"/>
    </row>
    <row r="344" spans="1:3" x14ac:dyDescent="0.25">
      <c r="A344" s="5">
        <v>43808</v>
      </c>
      <c r="B344" s="1">
        <v>1</v>
      </c>
      <c r="C344" s="2"/>
    </row>
    <row r="345" spans="1:3" x14ac:dyDescent="0.25">
      <c r="A345" s="5">
        <v>43809</v>
      </c>
      <c r="B345" s="1">
        <v>2</v>
      </c>
      <c r="C345" s="2"/>
    </row>
    <row r="346" spans="1:3" x14ac:dyDescent="0.25">
      <c r="A346" s="5">
        <v>43810</v>
      </c>
      <c r="B346" s="1">
        <v>3</v>
      </c>
      <c r="C346" s="2"/>
    </row>
    <row r="347" spans="1:3" x14ac:dyDescent="0.25">
      <c r="A347" s="5">
        <v>43811</v>
      </c>
      <c r="B347" s="1">
        <v>4</v>
      </c>
      <c r="C347" s="2"/>
    </row>
    <row r="348" spans="1:3" x14ac:dyDescent="0.25">
      <c r="A348" s="5">
        <v>43812</v>
      </c>
      <c r="B348" s="1">
        <v>5</v>
      </c>
      <c r="C348" s="2"/>
    </row>
    <row r="349" spans="1:3" x14ac:dyDescent="0.25">
      <c r="A349" s="5">
        <v>43813</v>
      </c>
      <c r="B349" s="1">
        <v>6</v>
      </c>
      <c r="C349" s="2"/>
    </row>
    <row r="350" spans="1:3" x14ac:dyDescent="0.25">
      <c r="A350" s="5">
        <v>43814</v>
      </c>
      <c r="B350" s="1">
        <v>7</v>
      </c>
      <c r="C350" s="2"/>
    </row>
    <row r="351" spans="1:3" x14ac:dyDescent="0.25">
      <c r="A351" s="5">
        <v>43815</v>
      </c>
      <c r="B351" s="1">
        <v>1</v>
      </c>
      <c r="C351" s="2"/>
    </row>
    <row r="352" spans="1:3" x14ac:dyDescent="0.25">
      <c r="A352" s="5">
        <v>43816</v>
      </c>
      <c r="B352" s="1">
        <v>2</v>
      </c>
      <c r="C352" s="2"/>
    </row>
    <row r="353" spans="1:3" x14ac:dyDescent="0.25">
      <c r="A353" s="5">
        <v>43817</v>
      </c>
      <c r="B353" s="1">
        <v>3</v>
      </c>
      <c r="C353" s="2"/>
    </row>
    <row r="354" spans="1:3" x14ac:dyDescent="0.25">
      <c r="A354" s="5">
        <v>43818</v>
      </c>
      <c r="B354" s="1">
        <v>4</v>
      </c>
      <c r="C354" s="2"/>
    </row>
    <row r="355" spans="1:3" x14ac:dyDescent="0.25">
      <c r="A355" s="5">
        <v>43819</v>
      </c>
      <c r="B355" s="1">
        <v>5</v>
      </c>
      <c r="C355" s="2"/>
    </row>
    <row r="356" spans="1:3" x14ac:dyDescent="0.25">
      <c r="A356" s="5">
        <v>43820</v>
      </c>
      <c r="B356" s="1">
        <v>6</v>
      </c>
      <c r="C356" s="2"/>
    </row>
    <row r="357" spans="1:3" x14ac:dyDescent="0.25">
      <c r="A357" s="5">
        <v>43821</v>
      </c>
      <c r="B357" s="1">
        <v>7</v>
      </c>
      <c r="C357" s="2"/>
    </row>
    <row r="358" spans="1:3" x14ac:dyDescent="0.25">
      <c r="A358" s="5">
        <v>43822</v>
      </c>
      <c r="B358" s="1">
        <v>1</v>
      </c>
      <c r="C358" s="2"/>
    </row>
    <row r="359" spans="1:3" x14ac:dyDescent="0.25">
      <c r="A359" s="5">
        <v>43823</v>
      </c>
      <c r="B359" s="1">
        <v>2</v>
      </c>
      <c r="C359" s="2"/>
    </row>
    <row r="360" spans="1:3" x14ac:dyDescent="0.25">
      <c r="A360" s="5">
        <v>43824</v>
      </c>
      <c r="B360" s="1">
        <v>3</v>
      </c>
      <c r="C360" s="2"/>
    </row>
    <row r="361" spans="1:3" x14ac:dyDescent="0.25">
      <c r="A361" s="5">
        <v>43825</v>
      </c>
      <c r="B361" s="1">
        <v>4</v>
      </c>
      <c r="C361" s="2"/>
    </row>
    <row r="362" spans="1:3" x14ac:dyDescent="0.25">
      <c r="A362" s="5">
        <v>43826</v>
      </c>
      <c r="B362" s="1">
        <v>5</v>
      </c>
      <c r="C362" s="2"/>
    </row>
    <row r="363" spans="1:3" x14ac:dyDescent="0.25">
      <c r="A363" s="5">
        <v>43827</v>
      </c>
      <c r="B363" s="1">
        <v>6</v>
      </c>
      <c r="C363" s="2"/>
    </row>
    <row r="364" spans="1:3" x14ac:dyDescent="0.25">
      <c r="A364" s="5">
        <v>43828</v>
      </c>
      <c r="B364" s="1">
        <v>7</v>
      </c>
      <c r="C364" s="2"/>
    </row>
    <row r="365" spans="1:3" x14ac:dyDescent="0.25">
      <c r="A365" s="5">
        <v>43829</v>
      </c>
      <c r="B365" s="1">
        <v>1</v>
      </c>
      <c r="C365" s="2"/>
    </row>
    <row r="366" spans="1:3" x14ac:dyDescent="0.25">
      <c r="A366" s="5">
        <v>43830</v>
      </c>
      <c r="B366" s="1">
        <v>2</v>
      </c>
      <c r="C366" s="2"/>
    </row>
    <row r="367" spans="1:3" x14ac:dyDescent="0.25">
      <c r="A367" s="5"/>
    </row>
    <row r="368" spans="1:3"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sheetData>
  <autoFilter ref="A1:J366"/>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1"/>
  <sheetViews>
    <sheetView topLeftCell="A12" workbookViewId="0">
      <selection activeCell="B21" sqref="B21:D21"/>
    </sheetView>
  </sheetViews>
  <sheetFormatPr defaultRowHeight="14" x14ac:dyDescent="0.25"/>
  <cols>
    <col min="1" max="1" width="16.36328125" customWidth="1"/>
    <col min="2" max="2" width="26.54296875" bestFit="1" customWidth="1"/>
    <col min="3" max="3" width="30.81640625" bestFit="1" customWidth="1"/>
    <col min="4" max="4" width="31" customWidth="1"/>
    <col min="5" max="5" width="33" bestFit="1" customWidth="1"/>
  </cols>
  <sheetData>
    <row r="1" spans="1:6" ht="14.5" thickBot="1" x14ac:dyDescent="0.3"/>
    <row r="2" spans="1:6" ht="14.5" thickBot="1" x14ac:dyDescent="0.3">
      <c r="B2" s="17" t="s">
        <v>102</v>
      </c>
      <c r="C2" s="18"/>
      <c r="D2" s="17" t="s">
        <v>103</v>
      </c>
      <c r="E2" s="18"/>
      <c r="F2" t="s">
        <v>133</v>
      </c>
    </row>
    <row r="3" spans="1:6" x14ac:dyDescent="0.25">
      <c r="B3" s="4" t="s">
        <v>128</v>
      </c>
      <c r="C3" s="4" t="s">
        <v>109</v>
      </c>
      <c r="D3" s="2" t="s">
        <v>108</v>
      </c>
      <c r="E3" s="2" t="s">
        <v>109</v>
      </c>
      <c r="F3" s="4"/>
    </row>
    <row r="4" spans="1:6" x14ac:dyDescent="0.25">
      <c r="A4" t="s">
        <v>104</v>
      </c>
      <c r="B4" s="4" t="s">
        <v>117</v>
      </c>
      <c r="C4" s="4" t="s">
        <v>131</v>
      </c>
      <c r="D4" s="2" t="s">
        <v>130</v>
      </c>
      <c r="E4" s="2" t="s">
        <v>118</v>
      </c>
      <c r="F4" s="4" t="s">
        <v>102</v>
      </c>
    </row>
    <row r="5" spans="1:6" x14ac:dyDescent="0.25">
      <c r="A5" t="s">
        <v>105</v>
      </c>
      <c r="B5" s="4" t="s">
        <v>127</v>
      </c>
      <c r="C5" s="4" t="s">
        <v>132</v>
      </c>
      <c r="D5" s="2"/>
      <c r="E5" s="2"/>
      <c r="F5" s="4" t="s">
        <v>102</v>
      </c>
    </row>
    <row r="6" spans="1:6" x14ac:dyDescent="0.25">
      <c r="A6" t="s">
        <v>148</v>
      </c>
      <c r="B6" s="4"/>
      <c r="C6" s="4" t="s">
        <v>154</v>
      </c>
      <c r="D6" s="2" t="s">
        <v>149</v>
      </c>
      <c r="E6" s="2" t="s">
        <v>155</v>
      </c>
      <c r="F6" s="4" t="s">
        <v>103</v>
      </c>
    </row>
    <row r="7" spans="1:6" x14ac:dyDescent="0.25">
      <c r="A7" t="s">
        <v>151</v>
      </c>
      <c r="B7" s="4" t="s">
        <v>152</v>
      </c>
      <c r="C7" s="4"/>
      <c r="D7" s="2" t="s">
        <v>153</v>
      </c>
      <c r="E7" s="2"/>
      <c r="F7" s="4" t="s">
        <v>156</v>
      </c>
    </row>
    <row r="8" spans="1:6" x14ac:dyDescent="0.25">
      <c r="A8" t="s">
        <v>150</v>
      </c>
      <c r="B8" s="4" t="s">
        <v>157</v>
      </c>
      <c r="C8" s="4"/>
      <c r="D8" s="2"/>
      <c r="E8" s="2" t="s">
        <v>158</v>
      </c>
      <c r="F8" s="4" t="s">
        <v>102</v>
      </c>
    </row>
    <row r="9" spans="1:6" x14ac:dyDescent="0.25">
      <c r="A9" t="s">
        <v>106</v>
      </c>
      <c r="B9" s="4" t="s">
        <v>119</v>
      </c>
      <c r="C9" s="4"/>
      <c r="D9" s="2" t="s">
        <v>121</v>
      </c>
      <c r="E9" s="2" t="s">
        <v>120</v>
      </c>
      <c r="F9" s="4" t="s">
        <v>102</v>
      </c>
    </row>
    <row r="10" spans="1:6" x14ac:dyDescent="0.25">
      <c r="A10" t="s">
        <v>107</v>
      </c>
      <c r="B10" s="4" t="s">
        <v>139</v>
      </c>
      <c r="C10" s="4" t="s">
        <v>138</v>
      </c>
      <c r="D10" s="2"/>
      <c r="E10" s="2"/>
    </row>
    <row r="11" spans="1:6" x14ac:dyDescent="0.25">
      <c r="A11" t="s">
        <v>110</v>
      </c>
      <c r="B11" s="4" t="s">
        <v>137</v>
      </c>
      <c r="C11" s="4"/>
      <c r="D11" s="2"/>
      <c r="E11" s="2" t="s">
        <v>147</v>
      </c>
      <c r="F11" s="4" t="s">
        <v>102</v>
      </c>
    </row>
    <row r="12" spans="1:6" x14ac:dyDescent="0.25">
      <c r="A12" t="s">
        <v>112</v>
      </c>
      <c r="B12" s="4" t="s">
        <v>126</v>
      </c>
      <c r="C12" s="4" t="s">
        <v>146</v>
      </c>
      <c r="D12" s="2" t="s">
        <v>122</v>
      </c>
      <c r="E12" s="2" t="s">
        <v>123</v>
      </c>
      <c r="F12" s="4" t="s">
        <v>102</v>
      </c>
    </row>
    <row r="13" spans="1:6" x14ac:dyDescent="0.25">
      <c r="A13" t="s">
        <v>111</v>
      </c>
      <c r="B13" s="4" t="s">
        <v>125</v>
      </c>
      <c r="C13" s="4"/>
      <c r="D13" s="2"/>
      <c r="E13" s="2" t="s">
        <v>124</v>
      </c>
      <c r="F13" s="4" t="s">
        <v>102</v>
      </c>
    </row>
    <row r="14" spans="1:6" x14ac:dyDescent="0.25">
      <c r="A14" t="s">
        <v>141</v>
      </c>
      <c r="B14" s="4" t="s">
        <v>143</v>
      </c>
      <c r="C14" s="4" t="s">
        <v>144</v>
      </c>
      <c r="D14" s="2" t="s">
        <v>142</v>
      </c>
      <c r="E14" s="2"/>
      <c r="F14" s="4" t="s">
        <v>145</v>
      </c>
    </row>
    <row r="15" spans="1:6" ht="42" x14ac:dyDescent="0.25">
      <c r="A15" t="s">
        <v>113</v>
      </c>
      <c r="B15" s="4" t="s">
        <v>114</v>
      </c>
      <c r="C15" s="4" t="s">
        <v>115</v>
      </c>
      <c r="D15" s="2" t="s">
        <v>129</v>
      </c>
      <c r="E15" s="2" t="s">
        <v>116</v>
      </c>
    </row>
    <row r="16" spans="1:6" x14ac:dyDescent="0.25">
      <c r="B16" s="4"/>
      <c r="C16" s="4"/>
      <c r="D16" s="2"/>
      <c r="E16" s="2"/>
    </row>
    <row r="17" spans="1:6" x14ac:dyDescent="0.25">
      <c r="A17" t="s">
        <v>134</v>
      </c>
      <c r="B17" s="4" t="s">
        <v>140</v>
      </c>
      <c r="C17" s="4" t="s">
        <v>135</v>
      </c>
      <c r="D17" s="4" t="s">
        <v>136</v>
      </c>
      <c r="E17" s="4"/>
    </row>
    <row r="18" spans="1:6" x14ac:dyDescent="0.25">
      <c r="B18" s="4"/>
      <c r="C18" s="4"/>
      <c r="D18" s="4"/>
      <c r="E18" s="4"/>
    </row>
    <row r="19" spans="1:6" ht="84" customHeight="1" x14ac:dyDescent="0.25">
      <c r="A19" t="s">
        <v>159</v>
      </c>
      <c r="B19" s="19" t="s">
        <v>162</v>
      </c>
      <c r="C19" s="19"/>
      <c r="D19" s="19"/>
      <c r="E19" s="2"/>
      <c r="F19" s="2"/>
    </row>
    <row r="20" spans="1:6" ht="84" customHeight="1" x14ac:dyDescent="0.25">
      <c r="A20" t="s">
        <v>160</v>
      </c>
      <c r="B20" s="19" t="s">
        <v>164</v>
      </c>
      <c r="C20" s="19"/>
      <c r="D20" s="19"/>
    </row>
    <row r="21" spans="1:6" ht="63.5" customHeight="1" x14ac:dyDescent="0.25">
      <c r="A21" t="s">
        <v>161</v>
      </c>
      <c r="B21" s="19" t="s">
        <v>163</v>
      </c>
      <c r="C21" s="19"/>
      <c r="D21" s="19"/>
    </row>
  </sheetData>
  <mergeCells count="5">
    <mergeCell ref="B2:C2"/>
    <mergeCell ref="D2:E2"/>
    <mergeCell ref="B19:D19"/>
    <mergeCell ref="B20:D20"/>
    <mergeCell ref="B21:D2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20"/>
  <sheetViews>
    <sheetView workbookViewId="0">
      <selection activeCell="E2" sqref="E2"/>
    </sheetView>
  </sheetViews>
  <sheetFormatPr defaultRowHeight="14" x14ac:dyDescent="0.25"/>
  <cols>
    <col min="1" max="1" width="20" bestFit="1" customWidth="1"/>
    <col min="2" max="2" width="12.453125" bestFit="1" customWidth="1"/>
    <col min="3" max="3" width="14.6328125" bestFit="1" customWidth="1"/>
    <col min="4" max="4" width="14.6328125" customWidth="1"/>
    <col min="5" max="5" width="14.6328125" bestFit="1" customWidth="1"/>
    <col min="7" max="7" width="10.26953125" bestFit="1" customWidth="1"/>
    <col min="8" max="8" width="9.26953125" bestFit="1" customWidth="1"/>
  </cols>
  <sheetData>
    <row r="1" spans="1:9" x14ac:dyDescent="0.25">
      <c r="D1">
        <v>0.88749999999999996</v>
      </c>
    </row>
    <row r="2" spans="1:9" x14ac:dyDescent="0.25">
      <c r="A2" t="s">
        <v>310</v>
      </c>
      <c r="B2" t="s">
        <v>304</v>
      </c>
      <c r="C2" t="s">
        <v>303</v>
      </c>
      <c r="E2" t="s">
        <v>309</v>
      </c>
    </row>
    <row r="3" spans="1:9" x14ac:dyDescent="0.25">
      <c r="A3" t="s">
        <v>301</v>
      </c>
      <c r="B3" s="8">
        <v>67464</v>
      </c>
      <c r="C3" s="8"/>
      <c r="D3" s="1"/>
      <c r="E3" s="8">
        <f>+B3*1+C3*$D$1</f>
        <v>67464</v>
      </c>
      <c r="F3" s="9">
        <f>E3/$E$10</f>
        <v>1.6254285565828305E-2</v>
      </c>
      <c r="G3" t="s">
        <v>312</v>
      </c>
      <c r="H3" t="s">
        <v>316</v>
      </c>
      <c r="I3" t="s">
        <v>321</v>
      </c>
    </row>
    <row r="4" spans="1:9" x14ac:dyDescent="0.25">
      <c r="A4" t="s">
        <v>302</v>
      </c>
      <c r="B4" s="8"/>
      <c r="C4" s="8">
        <v>2530000</v>
      </c>
      <c r="D4" s="1"/>
      <c r="E4" s="8">
        <f>+B4*1+C4*$D$1</f>
        <v>2245375</v>
      </c>
      <c r="F4" s="9">
        <f>E4/$E$10</f>
        <v>0.54098432426733856</v>
      </c>
      <c r="G4" t="s">
        <v>313</v>
      </c>
      <c r="H4" t="s">
        <v>317</v>
      </c>
      <c r="I4" t="s">
        <v>323</v>
      </c>
    </row>
    <row r="5" spans="1:9" x14ac:dyDescent="0.25">
      <c r="A5" t="s">
        <v>305</v>
      </c>
      <c r="B5" s="8">
        <v>178000</v>
      </c>
      <c r="C5" s="8"/>
      <c r="D5" s="1"/>
      <c r="E5" s="8">
        <f>+B5*1+C5*$D$1</f>
        <v>178000</v>
      </c>
      <c r="F5" s="9">
        <f>E5/$E$10</f>
        <v>4.288602559464956E-2</v>
      </c>
      <c r="G5" t="s">
        <v>312</v>
      </c>
      <c r="H5" t="s">
        <v>316</v>
      </c>
      <c r="I5" t="s">
        <v>321</v>
      </c>
    </row>
    <row r="6" spans="1:9" x14ac:dyDescent="0.25">
      <c r="A6" t="s">
        <v>306</v>
      </c>
      <c r="B6" s="8"/>
      <c r="C6" s="8">
        <v>1822713.42</v>
      </c>
      <c r="D6" s="1"/>
      <c r="E6" s="8">
        <f>+B6*1+C6*$D$1</f>
        <v>1617658.16025</v>
      </c>
      <c r="F6" s="9">
        <f>E6/$E$10</f>
        <v>0.38974679361727649</v>
      </c>
      <c r="G6" t="s">
        <v>313</v>
      </c>
      <c r="H6" t="s">
        <v>317</v>
      </c>
      <c r="I6" t="s">
        <v>322</v>
      </c>
    </row>
    <row r="7" spans="1:9" x14ac:dyDescent="0.25">
      <c r="A7" t="s">
        <v>307</v>
      </c>
      <c r="B7" s="8">
        <v>19900</v>
      </c>
      <c r="C7" s="8"/>
      <c r="D7" s="1"/>
      <c r="E7" s="8">
        <f t="shared" ref="E7:E9" si="0">+B7*1+C7*$D$1</f>
        <v>19900</v>
      </c>
      <c r="F7" s="9">
        <f t="shared" ref="F7:F8" si="1">E7/$E$10</f>
        <v>4.7945612883905971E-3</v>
      </c>
      <c r="G7" t="s">
        <v>312</v>
      </c>
      <c r="H7" t="s">
        <v>316</v>
      </c>
      <c r="I7" t="s">
        <v>321</v>
      </c>
    </row>
    <row r="8" spans="1:9" x14ac:dyDescent="0.25">
      <c r="A8" t="s">
        <v>308</v>
      </c>
      <c r="B8" s="8"/>
      <c r="C8" s="8"/>
      <c r="D8" s="1"/>
      <c r="E8" s="8">
        <f t="shared" si="0"/>
        <v>0</v>
      </c>
      <c r="F8" s="9">
        <f t="shared" si="1"/>
        <v>0</v>
      </c>
      <c r="G8" t="s">
        <v>313</v>
      </c>
      <c r="H8" t="s">
        <v>317</v>
      </c>
      <c r="I8" t="s">
        <v>322</v>
      </c>
    </row>
    <row r="9" spans="1:9" x14ac:dyDescent="0.25">
      <c r="A9" t="s">
        <v>311</v>
      </c>
      <c r="B9" s="8">
        <v>22139</v>
      </c>
      <c r="C9" s="8"/>
      <c r="D9" s="1"/>
      <c r="E9" s="8">
        <f t="shared" si="0"/>
        <v>22139</v>
      </c>
      <c r="F9" s="9">
        <f>E9/$E$10</f>
        <v>5.3340096665165544E-3</v>
      </c>
      <c r="G9" t="s">
        <v>312</v>
      </c>
      <c r="H9" t="s">
        <v>316</v>
      </c>
      <c r="I9" t="s">
        <v>321</v>
      </c>
    </row>
    <row r="10" spans="1:9" x14ac:dyDescent="0.25">
      <c r="B10" s="8"/>
      <c r="C10" s="8"/>
      <c r="D10" s="8"/>
      <c r="E10" s="8">
        <f>SUM(E3:E9)</f>
        <v>4150536.1602499997</v>
      </c>
      <c r="F10" t="s">
        <v>315</v>
      </c>
      <c r="G10" s="8">
        <f>SUMIF(G3:G9,"on",E3:E9)</f>
        <v>287503</v>
      </c>
      <c r="H10" s="9">
        <f>G10/$E$10</f>
        <v>6.9268882115385011E-2</v>
      </c>
    </row>
    <row r="11" spans="1:9" x14ac:dyDescent="0.25">
      <c r="E11" s="8"/>
      <c r="F11" t="s">
        <v>314</v>
      </c>
      <c r="G11" s="8">
        <f>SUMIF(G3:G9,"off",E3:E9)</f>
        <v>3863033.1602499997</v>
      </c>
      <c r="H11" s="9">
        <f>G11/$E$10</f>
        <v>0.93073111788461493</v>
      </c>
    </row>
    <row r="13" spans="1:9" x14ac:dyDescent="0.25">
      <c r="F13" t="s">
        <v>318</v>
      </c>
      <c r="G13" s="8">
        <f>SUMIF(H3:H9,"China",E3:E9)</f>
        <v>287503</v>
      </c>
    </row>
    <row r="14" spans="1:9" x14ac:dyDescent="0.25">
      <c r="F14" t="s">
        <v>317</v>
      </c>
      <c r="G14" s="8">
        <f>SUMIF(H3:H9,"HK",E3:E9)</f>
        <v>3863033.1602499997</v>
      </c>
      <c r="H14" t="s">
        <v>319</v>
      </c>
    </row>
    <row r="15" spans="1:9" x14ac:dyDescent="0.25">
      <c r="G15" s="8"/>
    </row>
    <row r="16" spans="1:9" x14ac:dyDescent="0.25">
      <c r="F16" t="s">
        <v>320</v>
      </c>
    </row>
    <row r="17" spans="6:9" x14ac:dyDescent="0.25">
      <c r="F17" t="s">
        <v>321</v>
      </c>
      <c r="G17" s="8">
        <f>SUMIF($I$3:$I$9,F17,$E$3:$E$9)</f>
        <v>287503</v>
      </c>
      <c r="H17" s="9">
        <f>G17/$E$10</f>
        <v>6.9268882115385011E-2</v>
      </c>
    </row>
    <row r="18" spans="6:9" x14ac:dyDescent="0.25">
      <c r="F18" t="s">
        <v>323</v>
      </c>
      <c r="G18" s="8">
        <f>SUMIF($I$3:$I$9,F18,$E$3:$E$9)</f>
        <v>2245375</v>
      </c>
      <c r="H18" s="9">
        <f t="shared" ref="H18:H19" si="2">G18/$E$10</f>
        <v>0.54098432426733856</v>
      </c>
    </row>
    <row r="19" spans="6:9" x14ac:dyDescent="0.25">
      <c r="F19" t="s">
        <v>322</v>
      </c>
      <c r="G19" s="8">
        <f>SUMIF($I$3:$I$9,F19,$E$3:$E$9)</f>
        <v>1617658.16025</v>
      </c>
      <c r="H19" s="9">
        <f t="shared" si="2"/>
        <v>0.38974679361727649</v>
      </c>
      <c r="I19" t="s">
        <v>324</v>
      </c>
    </row>
    <row r="20" spans="6:9" x14ac:dyDescent="0.25">
      <c r="F20" t="s">
        <v>496</v>
      </c>
      <c r="G20" s="8">
        <f>+SUM(G17:G19)</f>
        <v>4150536.1602499997</v>
      </c>
      <c r="H20" s="9">
        <f>+SUM(H17:H19)</f>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23"/>
  <sheetViews>
    <sheetView topLeftCell="A8" zoomScale="132" zoomScaleNormal="132" workbookViewId="0">
      <selection activeCell="A16" sqref="A16"/>
    </sheetView>
  </sheetViews>
  <sheetFormatPr defaultRowHeight="14" x14ac:dyDescent="0.25"/>
  <cols>
    <col min="1" max="1" width="107.453125" customWidth="1"/>
  </cols>
  <sheetData>
    <row r="1" spans="1:1" ht="196.5" customHeight="1" x14ac:dyDescent="0.25">
      <c r="A1" s="2" t="s">
        <v>502</v>
      </c>
    </row>
    <row r="2" spans="1:1" x14ac:dyDescent="0.25">
      <c r="A2" s="2" t="s">
        <v>503</v>
      </c>
    </row>
    <row r="3" spans="1:1" x14ac:dyDescent="0.25">
      <c r="A3" s="2" t="s">
        <v>504</v>
      </c>
    </row>
    <row r="4" spans="1:1" ht="70" x14ac:dyDescent="0.25">
      <c r="A4" s="2" t="s">
        <v>508</v>
      </c>
    </row>
    <row r="5" spans="1:1" ht="42" x14ac:dyDescent="0.25">
      <c r="A5" s="2" t="s">
        <v>506</v>
      </c>
    </row>
    <row r="6" spans="1:1" ht="64.5" customHeight="1" x14ac:dyDescent="0.25">
      <c r="A6" s="2" t="s">
        <v>505</v>
      </c>
    </row>
    <row r="7" spans="1:1" ht="28" x14ac:dyDescent="0.25">
      <c r="A7" s="2" t="s">
        <v>507</v>
      </c>
    </row>
    <row r="8" spans="1:1" ht="46.5" customHeight="1" x14ac:dyDescent="0.25">
      <c r="A8" s="2" t="s">
        <v>510</v>
      </c>
    </row>
    <row r="9" spans="1:1" ht="70" x14ac:dyDescent="0.25">
      <c r="A9" s="2" t="s">
        <v>509</v>
      </c>
    </row>
    <row r="10" spans="1:1" ht="42" x14ac:dyDescent="0.25">
      <c r="A10" s="2" t="s">
        <v>511</v>
      </c>
    </row>
    <row r="11" spans="1:1" ht="28" x14ac:dyDescent="0.25">
      <c r="A11" s="2" t="s">
        <v>512</v>
      </c>
    </row>
    <row r="12" spans="1:1" x14ac:dyDescent="0.25">
      <c r="A12" s="2" t="s">
        <v>513</v>
      </c>
    </row>
    <row r="13" spans="1:1" ht="34" customHeight="1" x14ac:dyDescent="0.25">
      <c r="A13" s="2" t="s">
        <v>514</v>
      </c>
    </row>
    <row r="14" spans="1:1" x14ac:dyDescent="0.25">
      <c r="A14" s="2" t="s">
        <v>515</v>
      </c>
    </row>
    <row r="15" spans="1:1" x14ac:dyDescent="0.25">
      <c r="A15" s="2"/>
    </row>
    <row r="16" spans="1:1" x14ac:dyDescent="0.25">
      <c r="A16" s="2"/>
    </row>
    <row r="17" spans="1:1" x14ac:dyDescent="0.25">
      <c r="A17" s="2"/>
    </row>
    <row r="18" spans="1:1" x14ac:dyDescent="0.25">
      <c r="A18" s="2"/>
    </row>
    <row r="19" spans="1:1" x14ac:dyDescent="0.25">
      <c r="A19" s="2"/>
    </row>
    <row r="20" spans="1:1" x14ac:dyDescent="0.25">
      <c r="A20" s="2"/>
    </row>
    <row r="21" spans="1:1" x14ac:dyDescent="0.25">
      <c r="A21" s="2"/>
    </row>
    <row r="22" spans="1:1" x14ac:dyDescent="0.25">
      <c r="A22" s="2"/>
    </row>
    <row r="23" spans="1:1" x14ac:dyDescent="0.25">
      <c r="A23" s="2"/>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C26"/>
  <sheetViews>
    <sheetView workbookViewId="0">
      <selection activeCell="B5" sqref="B5"/>
    </sheetView>
  </sheetViews>
  <sheetFormatPr defaultRowHeight="14" x14ac:dyDescent="0.25"/>
  <cols>
    <col min="1" max="1" width="36.6328125" customWidth="1"/>
    <col min="2" max="2" width="13.26953125" customWidth="1"/>
    <col min="3" max="3" width="16.7265625" customWidth="1"/>
    <col min="4" max="5" width="7.81640625" bestFit="1" customWidth="1"/>
    <col min="6" max="6" width="7.81640625" customWidth="1"/>
    <col min="7" max="7" width="7.6328125" customWidth="1"/>
    <col min="8" max="8" width="8.90625" customWidth="1"/>
    <col min="9" max="9" width="13.08984375" bestFit="1" customWidth="1"/>
    <col min="10" max="10" width="9.36328125" bestFit="1" customWidth="1"/>
    <col min="11" max="11" width="7.81640625" bestFit="1" customWidth="1"/>
    <col min="12" max="12" width="13.08984375" bestFit="1" customWidth="1"/>
    <col min="13" max="13" width="9.81640625" bestFit="1" customWidth="1"/>
    <col min="14" max="14" width="13.08984375" customWidth="1"/>
    <col min="15" max="15" width="9.36328125" customWidth="1"/>
    <col min="16" max="16" width="8.7265625" customWidth="1"/>
    <col min="17" max="17" width="13.08984375" customWidth="1"/>
    <col min="18" max="18" width="9.453125" customWidth="1"/>
    <col min="19" max="19" width="8.90625" customWidth="1"/>
    <col min="20" max="29" width="9.81640625" bestFit="1" customWidth="1"/>
    <col min="30" max="38" width="7.6328125" customWidth="1"/>
    <col min="40" max="40" width="13.26953125" bestFit="1" customWidth="1"/>
    <col min="46" max="67" width="9.81640625" bestFit="1" customWidth="1"/>
    <col min="68" max="68" width="7.6328125" customWidth="1"/>
    <col min="69" max="70" width="7.81640625" customWidth="1"/>
    <col min="71" max="73" width="7.6328125" customWidth="1"/>
    <col min="74" max="76" width="7.81640625" customWidth="1"/>
    <col min="78" max="78" width="16.54296875" bestFit="1" customWidth="1"/>
    <col min="79" max="79" width="17.7265625" bestFit="1" customWidth="1"/>
  </cols>
  <sheetData>
    <row r="3" spans="1:3" x14ac:dyDescent="0.25">
      <c r="A3" s="12" t="s">
        <v>547</v>
      </c>
      <c r="B3" t="s">
        <v>554</v>
      </c>
      <c r="C3" t="s">
        <v>558</v>
      </c>
    </row>
    <row r="4" spans="1:3" x14ac:dyDescent="0.25">
      <c r="A4" s="13" t="s">
        <v>520</v>
      </c>
      <c r="B4" s="1">
        <v>700000</v>
      </c>
      <c r="C4" s="1">
        <v>0.88801666666666668</v>
      </c>
    </row>
    <row r="5" spans="1:3" x14ac:dyDescent="0.25">
      <c r="A5" s="14" t="s">
        <v>538</v>
      </c>
      <c r="B5" s="1">
        <v>350000</v>
      </c>
      <c r="C5" s="1">
        <v>0.89049999999999996</v>
      </c>
    </row>
    <row r="6" spans="1:3" x14ac:dyDescent="0.25">
      <c r="A6" s="15" t="s">
        <v>607</v>
      </c>
      <c r="B6" s="1">
        <v>100000</v>
      </c>
      <c r="C6" s="1">
        <v>0.88749999999999996</v>
      </c>
    </row>
    <row r="7" spans="1:3" x14ac:dyDescent="0.25">
      <c r="A7" s="15" t="s">
        <v>608</v>
      </c>
      <c r="B7" s="1">
        <v>100000</v>
      </c>
      <c r="C7" s="1">
        <v>0.89300000000000002</v>
      </c>
    </row>
    <row r="8" spans="1:3" x14ac:dyDescent="0.25">
      <c r="A8" s="15" t="s">
        <v>610</v>
      </c>
      <c r="B8" s="1">
        <v>150000</v>
      </c>
      <c r="C8" s="1">
        <v>0.89100000000000001</v>
      </c>
    </row>
    <row r="9" spans="1:3" x14ac:dyDescent="0.25">
      <c r="A9" s="14" t="s">
        <v>532</v>
      </c>
      <c r="B9" s="1">
        <v>200000</v>
      </c>
      <c r="C9" s="1">
        <v>0.88454999999999995</v>
      </c>
    </row>
    <row r="10" spans="1:3" x14ac:dyDescent="0.25">
      <c r="A10" s="15" t="s">
        <v>606</v>
      </c>
      <c r="B10" s="1">
        <v>200000</v>
      </c>
      <c r="C10" s="1">
        <v>0.88454999999999995</v>
      </c>
    </row>
    <row r="11" spans="1:3" x14ac:dyDescent="0.25">
      <c r="A11" s="14" t="s">
        <v>535</v>
      </c>
      <c r="B11" s="1">
        <v>150000</v>
      </c>
      <c r="C11" s="1">
        <v>0.88749999999999996</v>
      </c>
    </row>
    <row r="12" spans="1:3" x14ac:dyDescent="0.25">
      <c r="A12" s="15" t="s">
        <v>609</v>
      </c>
      <c r="B12" s="1">
        <v>150000</v>
      </c>
      <c r="C12" s="1">
        <v>0.88749999999999996</v>
      </c>
    </row>
    <row r="13" spans="1:3" x14ac:dyDescent="0.25">
      <c r="A13" s="13" t="s">
        <v>522</v>
      </c>
      <c r="B13" s="1">
        <v>200000</v>
      </c>
      <c r="C13" s="1">
        <v>0.88915</v>
      </c>
    </row>
    <row r="14" spans="1:3" x14ac:dyDescent="0.25">
      <c r="A14" s="14" t="s">
        <v>535</v>
      </c>
      <c r="B14" s="1">
        <v>100000</v>
      </c>
      <c r="C14" s="1">
        <v>0.88949999999999996</v>
      </c>
    </row>
    <row r="15" spans="1:3" x14ac:dyDescent="0.25">
      <c r="A15" s="15" t="s">
        <v>609</v>
      </c>
      <c r="B15" s="1">
        <v>100000</v>
      </c>
      <c r="C15" s="1">
        <v>0.88949999999999996</v>
      </c>
    </row>
    <row r="16" spans="1:3" x14ac:dyDescent="0.25">
      <c r="A16" s="14" t="s">
        <v>538</v>
      </c>
      <c r="B16" s="1">
        <v>100000</v>
      </c>
      <c r="C16" s="1">
        <v>0.88880000000000003</v>
      </c>
    </row>
    <row r="17" spans="1:3" x14ac:dyDescent="0.25">
      <c r="A17" s="15" t="s">
        <v>608</v>
      </c>
      <c r="B17" s="1">
        <v>100000</v>
      </c>
      <c r="C17" s="1">
        <v>0.88880000000000003</v>
      </c>
    </row>
    <row r="18" spans="1:3" x14ac:dyDescent="0.25">
      <c r="A18" s="13" t="s">
        <v>525</v>
      </c>
      <c r="B18" s="1">
        <v>600000</v>
      </c>
      <c r="C18" s="1">
        <v>0.89416666666666667</v>
      </c>
    </row>
    <row r="19" spans="1:3" x14ac:dyDescent="0.25">
      <c r="A19" s="14" t="s">
        <v>529</v>
      </c>
      <c r="B19" s="1">
        <v>400000</v>
      </c>
      <c r="C19" s="1">
        <v>0.89250000000000007</v>
      </c>
    </row>
    <row r="20" spans="1:3" x14ac:dyDescent="0.25">
      <c r="A20" s="15" t="s">
        <v>608</v>
      </c>
      <c r="B20" s="1">
        <v>200000</v>
      </c>
      <c r="C20" s="1">
        <v>0.89100000000000001</v>
      </c>
    </row>
    <row r="21" spans="1:3" x14ac:dyDescent="0.25">
      <c r="A21" s="15" t="s">
        <v>612</v>
      </c>
      <c r="B21" s="1">
        <v>200000</v>
      </c>
      <c r="C21" s="1">
        <v>0.89400000000000002</v>
      </c>
    </row>
    <row r="22" spans="1:3" x14ac:dyDescent="0.25">
      <c r="A22" s="14" t="s">
        <v>544</v>
      </c>
      <c r="B22" s="1">
        <v>200000</v>
      </c>
      <c r="C22" s="1">
        <v>0.89749999999999996</v>
      </c>
    </row>
    <row r="23" spans="1:3" x14ac:dyDescent="0.25">
      <c r="A23" s="15" t="s">
        <v>611</v>
      </c>
      <c r="B23" s="1">
        <v>200000</v>
      </c>
      <c r="C23" s="1">
        <v>0.89749999999999996</v>
      </c>
    </row>
    <row r="24" spans="1:3" x14ac:dyDescent="0.25">
      <c r="A24" s="13" t="s">
        <v>548</v>
      </c>
      <c r="B24" s="1"/>
      <c r="C24" s="1">
        <v>0.89500000000000002</v>
      </c>
    </row>
    <row r="25" spans="1:3" x14ac:dyDescent="0.25">
      <c r="A25" s="14" t="s">
        <v>548</v>
      </c>
      <c r="B25" s="1"/>
      <c r="C25" s="1">
        <v>0.89500000000000002</v>
      </c>
    </row>
    <row r="26" spans="1:3" x14ac:dyDescent="0.25">
      <c r="A26" s="13" t="s">
        <v>549</v>
      </c>
      <c r="B26" s="1">
        <v>1500000</v>
      </c>
      <c r="C26" s="1">
        <v>0.89099285714285714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93"/>
  <sheetViews>
    <sheetView workbookViewId="0">
      <pane xSplit="1" ySplit="1" topLeftCell="B18" activePane="bottomRight" state="frozen"/>
      <selection pane="topRight" activeCell="B1" sqref="B1"/>
      <selection pane="bottomLeft" activeCell="A2" sqref="A2"/>
      <selection pane="bottomRight" activeCell="H38" sqref="H38"/>
    </sheetView>
  </sheetViews>
  <sheetFormatPr defaultRowHeight="14" x14ac:dyDescent="0.25"/>
  <cols>
    <col min="1" max="1" width="9.26953125" bestFit="1" customWidth="1"/>
    <col min="6" max="6" width="11.453125" customWidth="1"/>
    <col min="9" max="9" width="12.81640625" customWidth="1"/>
    <col min="11" max="11" width="15.54296875" customWidth="1"/>
    <col min="12" max="12" width="26.54296875" bestFit="1" customWidth="1"/>
  </cols>
  <sheetData>
    <row r="1" spans="1:13" x14ac:dyDescent="0.25">
      <c r="A1" t="s">
        <v>553</v>
      </c>
      <c r="B1" t="s">
        <v>233</v>
      </c>
      <c r="C1" t="s">
        <v>221</v>
      </c>
      <c r="D1" t="s">
        <v>222</v>
      </c>
      <c r="E1" t="s">
        <v>223</v>
      </c>
      <c r="F1" t="s">
        <v>224</v>
      </c>
      <c r="G1" t="s">
        <v>552</v>
      </c>
      <c r="H1" t="s">
        <v>300</v>
      </c>
      <c r="I1" t="s">
        <v>551</v>
      </c>
      <c r="J1" t="s">
        <v>550</v>
      </c>
      <c r="K1" t="s">
        <v>527</v>
      </c>
      <c r="L1" t="s">
        <v>528</v>
      </c>
      <c r="M1" t="s">
        <v>531</v>
      </c>
    </row>
    <row r="2" spans="1:13" x14ac:dyDescent="0.25">
      <c r="A2" s="5">
        <v>43420</v>
      </c>
      <c r="B2" s="1">
        <f>WEEKDAY(A2,2)</f>
        <v>5</v>
      </c>
      <c r="E2">
        <v>0.89749999999999996</v>
      </c>
      <c r="G2">
        <v>200000</v>
      </c>
      <c r="H2">
        <v>222841</v>
      </c>
      <c r="I2" t="s">
        <v>526</v>
      </c>
      <c r="J2" t="s">
        <v>517</v>
      </c>
      <c r="K2" t="s">
        <v>545</v>
      </c>
      <c r="L2" t="s">
        <v>546</v>
      </c>
    </row>
    <row r="3" spans="1:13" x14ac:dyDescent="0.25">
      <c r="A3" s="5">
        <v>43437</v>
      </c>
      <c r="B3" s="1">
        <f>WEEKDAY(A3,2)</f>
        <v>1</v>
      </c>
    </row>
    <row r="4" spans="1:13" x14ac:dyDescent="0.25">
      <c r="A4" s="5">
        <v>43438</v>
      </c>
      <c r="B4" s="1">
        <f t="shared" ref="B4:B67" si="0">WEEKDAY(A4,2)</f>
        <v>2</v>
      </c>
      <c r="E4">
        <v>0.89400000000000002</v>
      </c>
      <c r="G4">
        <v>200000</v>
      </c>
      <c r="H4">
        <f>+G4/E4</f>
        <v>223713.64653243846</v>
      </c>
      <c r="I4" t="s">
        <v>526</v>
      </c>
      <c r="J4" t="s">
        <v>517</v>
      </c>
      <c r="K4" t="s">
        <v>530</v>
      </c>
      <c r="L4" t="s">
        <v>543</v>
      </c>
    </row>
    <row r="5" spans="1:13" x14ac:dyDescent="0.25">
      <c r="A5" s="5">
        <v>43439</v>
      </c>
      <c r="B5" s="1">
        <f>WEEKDAY(A5,2)</f>
        <v>3</v>
      </c>
      <c r="C5">
        <v>0.88</v>
      </c>
      <c r="D5">
        <v>0.88700000000000001</v>
      </c>
      <c r="E5">
        <v>0.89100000000000001</v>
      </c>
      <c r="F5" s="6">
        <f>E5/D5-1</f>
        <v>4.5095828635850488E-3</v>
      </c>
      <c r="G5">
        <v>200000</v>
      </c>
      <c r="H5">
        <f>+G5/E5</f>
        <v>224466.8911335578</v>
      </c>
      <c r="I5" t="s">
        <v>526</v>
      </c>
      <c r="J5" t="s">
        <v>517</v>
      </c>
      <c r="K5" t="s">
        <v>530</v>
      </c>
      <c r="L5" t="s">
        <v>541</v>
      </c>
    </row>
    <row r="6" spans="1:13" x14ac:dyDescent="0.25">
      <c r="A6" s="5">
        <v>43440</v>
      </c>
      <c r="B6" s="1">
        <f>WEEKDAY(A6,2)</f>
        <v>4</v>
      </c>
      <c r="C6">
        <v>0.88100000000000001</v>
      </c>
      <c r="D6">
        <v>0.88900000000000001</v>
      </c>
      <c r="E6">
        <v>0.89349999999999996</v>
      </c>
      <c r="F6" s="6">
        <f>E6/D6-1</f>
        <v>5.0618672665916353E-3</v>
      </c>
    </row>
    <row r="7" spans="1:13" x14ac:dyDescent="0.25">
      <c r="A7" s="5">
        <f>A6+1</f>
        <v>43441</v>
      </c>
      <c r="B7" s="1">
        <f>WEEKDAY(A7,2)</f>
        <v>5</v>
      </c>
      <c r="D7">
        <v>0.89</v>
      </c>
      <c r="E7">
        <v>0.89400000000000002</v>
      </c>
      <c r="F7" s="6">
        <f>E7/D7-1</f>
        <v>4.4943820224718767E-3</v>
      </c>
    </row>
    <row r="8" spans="1:13" x14ac:dyDescent="0.25">
      <c r="A8" s="5">
        <v>43444</v>
      </c>
      <c r="B8" s="1">
        <f>WEEKDAY(A8,2)</f>
        <v>1</v>
      </c>
      <c r="F8" s="6"/>
    </row>
    <row r="9" spans="1:13" x14ac:dyDescent="0.25">
      <c r="A9" s="5">
        <v>43445</v>
      </c>
      <c r="B9" s="1">
        <f t="shared" si="0"/>
        <v>2</v>
      </c>
      <c r="D9">
        <v>0.89300000000000002</v>
      </c>
      <c r="E9">
        <v>0.89749999999999996</v>
      </c>
      <c r="F9" s="6">
        <f t="shared" ref="F9:F22" si="1">E9/D9-1</f>
        <v>5.0391937290032995E-3</v>
      </c>
    </row>
    <row r="10" spans="1:13" x14ac:dyDescent="0.25">
      <c r="A10" s="5">
        <v>43446</v>
      </c>
      <c r="B10" s="1">
        <f t="shared" si="0"/>
        <v>3</v>
      </c>
      <c r="F10" s="6"/>
    </row>
    <row r="11" spans="1:13" x14ac:dyDescent="0.25">
      <c r="A11" s="5">
        <v>43447</v>
      </c>
      <c r="B11" s="1">
        <f t="shared" si="0"/>
        <v>4</v>
      </c>
      <c r="F11" s="6"/>
    </row>
    <row r="12" spans="1:13" x14ac:dyDescent="0.25">
      <c r="A12" s="5">
        <v>43448</v>
      </c>
      <c r="B12" s="1">
        <f t="shared" si="0"/>
        <v>5</v>
      </c>
      <c r="F12" s="6"/>
    </row>
    <row r="13" spans="1:13" x14ac:dyDescent="0.25">
      <c r="A13" s="5">
        <v>43449</v>
      </c>
      <c r="B13" s="1">
        <f t="shared" si="0"/>
        <v>6</v>
      </c>
      <c r="F13" s="6"/>
    </row>
    <row r="14" spans="1:13" x14ac:dyDescent="0.25">
      <c r="A14" s="5">
        <v>43450</v>
      </c>
      <c r="B14" s="1">
        <f t="shared" si="0"/>
        <v>7</v>
      </c>
      <c r="F14" s="6"/>
    </row>
    <row r="15" spans="1:13" x14ac:dyDescent="0.25">
      <c r="A15" s="5">
        <v>43451</v>
      </c>
      <c r="B15" s="1">
        <f t="shared" si="0"/>
        <v>1</v>
      </c>
      <c r="F15" s="6"/>
    </row>
    <row r="16" spans="1:13" x14ac:dyDescent="0.25">
      <c r="A16" s="5">
        <v>43452</v>
      </c>
      <c r="B16" s="1">
        <f t="shared" si="0"/>
        <v>2</v>
      </c>
      <c r="F16" s="6"/>
    </row>
    <row r="17" spans="1:13" x14ac:dyDescent="0.25">
      <c r="A17" s="5">
        <v>43453</v>
      </c>
      <c r="B17" s="1">
        <f t="shared" si="0"/>
        <v>3</v>
      </c>
      <c r="F17" s="6"/>
    </row>
    <row r="18" spans="1:13" x14ac:dyDescent="0.25">
      <c r="A18" s="5">
        <v>43454</v>
      </c>
      <c r="B18" s="1">
        <f t="shared" si="0"/>
        <v>4</v>
      </c>
      <c r="F18" s="6"/>
    </row>
    <row r="19" spans="1:13" x14ac:dyDescent="0.25">
      <c r="A19" s="5">
        <v>43455</v>
      </c>
      <c r="B19" s="1">
        <f t="shared" si="0"/>
        <v>5</v>
      </c>
      <c r="F19" s="6"/>
    </row>
    <row r="20" spans="1:13" x14ac:dyDescent="0.25">
      <c r="A20" s="5">
        <v>43456</v>
      </c>
      <c r="B20" s="1">
        <f t="shared" si="0"/>
        <v>6</v>
      </c>
      <c r="F20" s="6"/>
    </row>
    <row r="21" spans="1:13" x14ac:dyDescent="0.25">
      <c r="A21" s="5">
        <v>43457</v>
      </c>
      <c r="B21" s="1">
        <f t="shared" si="0"/>
        <v>7</v>
      </c>
      <c r="F21" s="6"/>
    </row>
    <row r="22" spans="1:13" x14ac:dyDescent="0.25">
      <c r="A22" s="5">
        <v>43458</v>
      </c>
      <c r="B22" s="1">
        <f t="shared" si="0"/>
        <v>1</v>
      </c>
      <c r="D22">
        <v>0.89100000000000001</v>
      </c>
      <c r="E22">
        <v>0.89300000000000002</v>
      </c>
      <c r="F22" s="6">
        <f t="shared" si="1"/>
        <v>2.2446689113355678E-3</v>
      </c>
      <c r="G22">
        <v>100000</v>
      </c>
      <c r="H22">
        <f>+G22/E22</f>
        <v>111982.08286674132</v>
      </c>
      <c r="I22" t="s">
        <v>524</v>
      </c>
      <c r="J22" t="s">
        <v>519</v>
      </c>
      <c r="K22" t="s">
        <v>539</v>
      </c>
      <c r="L22" t="s">
        <v>541</v>
      </c>
      <c r="M22" t="s">
        <v>297</v>
      </c>
    </row>
    <row r="23" spans="1:13" x14ac:dyDescent="0.25">
      <c r="A23" s="5">
        <v>43459</v>
      </c>
      <c r="B23" s="1">
        <f t="shared" si="0"/>
        <v>2</v>
      </c>
    </row>
    <row r="24" spans="1:13" x14ac:dyDescent="0.25">
      <c r="A24" s="5">
        <v>43460</v>
      </c>
      <c r="B24" s="1">
        <f t="shared" si="0"/>
        <v>3</v>
      </c>
    </row>
    <row r="25" spans="1:13" x14ac:dyDescent="0.25">
      <c r="A25" s="5">
        <v>43461</v>
      </c>
      <c r="B25" s="1">
        <f t="shared" si="0"/>
        <v>4</v>
      </c>
    </row>
    <row r="26" spans="1:13" x14ac:dyDescent="0.25">
      <c r="A26" s="5">
        <v>43462</v>
      </c>
      <c r="B26" s="1">
        <f t="shared" si="0"/>
        <v>5</v>
      </c>
      <c r="C26">
        <v>0.878</v>
      </c>
      <c r="D26">
        <v>0.88900000000000001</v>
      </c>
      <c r="E26">
        <v>0.89100000000000001</v>
      </c>
      <c r="F26" s="6">
        <f t="shared" ref="F26:F31" si="2">E26/D26-1</f>
        <v>2.2497187851517886E-3</v>
      </c>
      <c r="G26">
        <v>150000</v>
      </c>
      <c r="H26">
        <f>+G26/E26</f>
        <v>168350.16835016836</v>
      </c>
      <c r="I26" t="s">
        <v>521</v>
      </c>
      <c r="J26" t="s">
        <v>519</v>
      </c>
      <c r="K26" t="s">
        <v>539</v>
      </c>
      <c r="L26" t="s">
        <v>542</v>
      </c>
    </row>
    <row r="27" spans="1:13" x14ac:dyDescent="0.25">
      <c r="A27" s="5">
        <v>43463</v>
      </c>
      <c r="B27" s="1">
        <f t="shared" si="0"/>
        <v>6</v>
      </c>
      <c r="F27" s="6"/>
    </row>
    <row r="28" spans="1:13" x14ac:dyDescent="0.25">
      <c r="A28" s="5">
        <v>43464</v>
      </c>
      <c r="B28" s="1">
        <f t="shared" si="0"/>
        <v>7</v>
      </c>
      <c r="F28" s="6"/>
    </row>
    <row r="29" spans="1:13" x14ac:dyDescent="0.25">
      <c r="A29" s="5">
        <v>43465</v>
      </c>
      <c r="B29" s="1">
        <f t="shared" si="0"/>
        <v>1</v>
      </c>
      <c r="F29" s="6"/>
    </row>
    <row r="30" spans="1:13" x14ac:dyDescent="0.25">
      <c r="A30" s="5">
        <v>43466</v>
      </c>
      <c r="B30" s="1">
        <f t="shared" si="0"/>
        <v>2</v>
      </c>
      <c r="F30" s="6"/>
    </row>
    <row r="31" spans="1:13" x14ac:dyDescent="0.25">
      <c r="A31" s="5">
        <v>43467</v>
      </c>
      <c r="B31" s="1">
        <f t="shared" si="0"/>
        <v>3</v>
      </c>
      <c r="C31">
        <v>0.87596355991590757</v>
      </c>
      <c r="D31">
        <v>0.88800000000000001</v>
      </c>
      <c r="E31">
        <v>0.88949999999999996</v>
      </c>
      <c r="F31" s="6">
        <f t="shared" si="2"/>
        <v>1.6891891891890332E-3</v>
      </c>
      <c r="G31">
        <v>100000</v>
      </c>
      <c r="H31">
        <f>+G31/E31</f>
        <v>112422.70938729624</v>
      </c>
      <c r="I31" t="s">
        <v>523</v>
      </c>
      <c r="J31" t="s">
        <v>519</v>
      </c>
      <c r="K31" t="s">
        <v>536</v>
      </c>
      <c r="L31" t="s">
        <v>537</v>
      </c>
    </row>
    <row r="32" spans="1:13" x14ac:dyDescent="0.25">
      <c r="A32" s="5">
        <v>43468</v>
      </c>
      <c r="B32" s="1">
        <f t="shared" si="0"/>
        <v>4</v>
      </c>
      <c r="C32">
        <v>0.88800000000000001</v>
      </c>
      <c r="D32">
        <v>0.88800000000000001</v>
      </c>
      <c r="E32">
        <v>0.88880000000000003</v>
      </c>
      <c r="F32" s="6">
        <f t="shared" ref="F32" si="3">E32/D32-1</f>
        <v>9.009009009008917E-4</v>
      </c>
      <c r="G32">
        <v>100000</v>
      </c>
      <c r="H32">
        <f>+G32/E32</f>
        <v>112511.25112511251</v>
      </c>
      <c r="I32" t="s">
        <v>523</v>
      </c>
      <c r="J32" t="s">
        <v>519</v>
      </c>
      <c r="K32" t="s">
        <v>539</v>
      </c>
      <c r="L32" t="s">
        <v>541</v>
      </c>
    </row>
    <row r="33" spans="1:13" x14ac:dyDescent="0.25">
      <c r="A33" s="5">
        <v>43469</v>
      </c>
      <c r="B33" s="1">
        <f t="shared" si="0"/>
        <v>5</v>
      </c>
    </row>
    <row r="34" spans="1:13" x14ac:dyDescent="0.25">
      <c r="A34" s="5">
        <v>43470</v>
      </c>
      <c r="B34" s="1">
        <f t="shared" si="0"/>
        <v>6</v>
      </c>
    </row>
    <row r="35" spans="1:13" x14ac:dyDescent="0.25">
      <c r="A35" s="5">
        <v>43471</v>
      </c>
      <c r="B35" s="1">
        <f t="shared" si="0"/>
        <v>7</v>
      </c>
    </row>
    <row r="36" spans="1:13" x14ac:dyDescent="0.25">
      <c r="A36" s="5">
        <v>43472</v>
      </c>
      <c r="B36" s="1">
        <f t="shared" si="0"/>
        <v>1</v>
      </c>
      <c r="D36">
        <v>0.88749999999999996</v>
      </c>
      <c r="E36">
        <v>0.88749999999999996</v>
      </c>
      <c r="F36" s="6">
        <f t="shared" ref="F36" si="4">E36/D36-1</f>
        <v>0</v>
      </c>
      <c r="G36">
        <v>100000</v>
      </c>
      <c r="H36">
        <f t="shared" ref="H36:H37" si="5">+G36/E36</f>
        <v>112676.05633802817</v>
      </c>
      <c r="I36" t="s">
        <v>521</v>
      </c>
      <c r="J36" t="s">
        <v>519</v>
      </c>
      <c r="K36" t="s">
        <v>539</v>
      </c>
      <c r="L36" t="s">
        <v>540</v>
      </c>
    </row>
    <row r="37" spans="1:13" x14ac:dyDescent="0.25">
      <c r="A37" s="5">
        <v>43473</v>
      </c>
      <c r="B37" s="1">
        <f t="shared" si="0"/>
        <v>2</v>
      </c>
      <c r="C37">
        <v>0.875426770550643</v>
      </c>
      <c r="D37">
        <v>0.88500000000000001</v>
      </c>
      <c r="E37">
        <v>0.88749999999999996</v>
      </c>
      <c r="F37" s="6">
        <f>E37/D37-1</f>
        <v>2.8248587570620654E-3</v>
      </c>
      <c r="G37">
        <v>150000</v>
      </c>
      <c r="H37">
        <f t="shared" si="5"/>
        <v>169014.08450704225</v>
      </c>
      <c r="I37" t="s">
        <v>521</v>
      </c>
      <c r="J37" t="s">
        <v>519</v>
      </c>
      <c r="K37" t="s">
        <v>536</v>
      </c>
      <c r="L37" t="s">
        <v>537</v>
      </c>
    </row>
    <row r="38" spans="1:13" x14ac:dyDescent="0.25">
      <c r="A38" s="5">
        <v>43474</v>
      </c>
      <c r="B38" s="1">
        <f t="shared" si="0"/>
        <v>3</v>
      </c>
      <c r="D38">
        <v>0.88300000000000001</v>
      </c>
      <c r="E38">
        <v>0.88649999999999995</v>
      </c>
      <c r="F38" s="6">
        <f>E38/D38-1</f>
        <v>3.9637599093997888E-3</v>
      </c>
      <c r="G38">
        <v>100000</v>
      </c>
      <c r="H38">
        <f t="shared" ref="H38:H39" si="6">+G38/E38</f>
        <v>112803.15848843768</v>
      </c>
      <c r="I38" t="s">
        <v>521</v>
      </c>
      <c r="J38" t="s">
        <v>519</v>
      </c>
      <c r="K38" t="s">
        <v>533</v>
      </c>
      <c r="L38" t="s">
        <v>534</v>
      </c>
    </row>
    <row r="39" spans="1:13" x14ac:dyDescent="0.25">
      <c r="A39" s="5">
        <v>43475</v>
      </c>
      <c r="B39" s="1">
        <f t="shared" si="0"/>
        <v>4</v>
      </c>
      <c r="C39">
        <v>0.86640097036908692</v>
      </c>
      <c r="D39">
        <v>0.877</v>
      </c>
      <c r="E39">
        <v>0.88260000000000005</v>
      </c>
      <c r="F39" s="6">
        <f>E39/D39-1</f>
        <v>6.3854047890536947E-3</v>
      </c>
      <c r="G39">
        <v>100000</v>
      </c>
      <c r="H39">
        <f t="shared" si="6"/>
        <v>113301.60888284614</v>
      </c>
      <c r="I39" t="s">
        <v>521</v>
      </c>
      <c r="J39" t="s">
        <v>519</v>
      </c>
      <c r="K39" t="s">
        <v>533</v>
      </c>
      <c r="L39" t="s">
        <v>534</v>
      </c>
      <c r="M39" t="s">
        <v>518</v>
      </c>
    </row>
    <row r="40" spans="1:13" x14ac:dyDescent="0.25">
      <c r="A40" s="5">
        <v>43476</v>
      </c>
      <c r="B40" s="1">
        <f t="shared" si="0"/>
        <v>5</v>
      </c>
    </row>
    <row r="41" spans="1:13" x14ac:dyDescent="0.25">
      <c r="A41" s="5">
        <v>43477</v>
      </c>
      <c r="B41" s="1">
        <f t="shared" si="0"/>
        <v>6</v>
      </c>
    </row>
    <row r="42" spans="1:13" x14ac:dyDescent="0.25">
      <c r="A42" s="5">
        <v>43478</v>
      </c>
      <c r="B42" s="1">
        <f t="shared" si="0"/>
        <v>7</v>
      </c>
    </row>
    <row r="43" spans="1:13" x14ac:dyDescent="0.25">
      <c r="A43" s="5">
        <v>43479</v>
      </c>
      <c r="B43" s="1">
        <f t="shared" si="0"/>
        <v>1</v>
      </c>
    </row>
    <row r="44" spans="1:13" x14ac:dyDescent="0.25">
      <c r="A44" s="5">
        <v>43480</v>
      </c>
      <c r="B44" s="1">
        <f t="shared" si="0"/>
        <v>2</v>
      </c>
    </row>
    <row r="45" spans="1:13" x14ac:dyDescent="0.25">
      <c r="A45" s="5">
        <v>43481</v>
      </c>
      <c r="B45" s="1">
        <f t="shared" si="0"/>
        <v>3</v>
      </c>
    </row>
    <row r="46" spans="1:13" x14ac:dyDescent="0.25">
      <c r="A46" s="5">
        <v>43482</v>
      </c>
      <c r="B46" s="1">
        <f t="shared" si="0"/>
        <v>4</v>
      </c>
    </row>
    <row r="47" spans="1:13" x14ac:dyDescent="0.25">
      <c r="A47" s="5">
        <v>43483</v>
      </c>
      <c r="B47" s="1">
        <f t="shared" si="0"/>
        <v>5</v>
      </c>
    </row>
    <row r="48" spans="1:13" x14ac:dyDescent="0.25">
      <c r="A48" s="5">
        <v>43484</v>
      </c>
      <c r="B48" s="1">
        <f t="shared" si="0"/>
        <v>6</v>
      </c>
    </row>
    <row r="49" spans="1:2" x14ac:dyDescent="0.25">
      <c r="A49" s="5">
        <v>43485</v>
      </c>
      <c r="B49" s="1">
        <f t="shared" si="0"/>
        <v>7</v>
      </c>
    </row>
    <row r="50" spans="1:2" x14ac:dyDescent="0.25">
      <c r="A50" s="5">
        <v>43486</v>
      </c>
      <c r="B50" s="1">
        <f t="shared" si="0"/>
        <v>1</v>
      </c>
    </row>
    <row r="51" spans="1:2" x14ac:dyDescent="0.25">
      <c r="A51" s="5">
        <v>43487</v>
      </c>
      <c r="B51" s="1">
        <f t="shared" si="0"/>
        <v>2</v>
      </c>
    </row>
    <row r="52" spans="1:2" x14ac:dyDescent="0.25">
      <c r="A52" s="5">
        <v>43488</v>
      </c>
      <c r="B52" s="1">
        <f t="shared" si="0"/>
        <v>3</v>
      </c>
    </row>
    <row r="53" spans="1:2" x14ac:dyDescent="0.25">
      <c r="A53" s="5">
        <v>43489</v>
      </c>
      <c r="B53" s="1">
        <f t="shared" si="0"/>
        <v>4</v>
      </c>
    </row>
    <row r="54" spans="1:2" x14ac:dyDescent="0.25">
      <c r="A54" s="5">
        <v>43490</v>
      </c>
      <c r="B54" s="1">
        <f t="shared" si="0"/>
        <v>5</v>
      </c>
    </row>
    <row r="55" spans="1:2" x14ac:dyDescent="0.25">
      <c r="A55" s="5">
        <v>43491</v>
      </c>
      <c r="B55" s="1">
        <f t="shared" si="0"/>
        <v>6</v>
      </c>
    </row>
    <row r="56" spans="1:2" x14ac:dyDescent="0.25">
      <c r="A56" s="5">
        <v>43492</v>
      </c>
      <c r="B56" s="1">
        <f t="shared" si="0"/>
        <v>7</v>
      </c>
    </row>
    <row r="57" spans="1:2" x14ac:dyDescent="0.25">
      <c r="A57" s="5">
        <v>43493</v>
      </c>
      <c r="B57" s="1">
        <f t="shared" si="0"/>
        <v>1</v>
      </c>
    </row>
    <row r="58" spans="1:2" x14ac:dyDescent="0.25">
      <c r="A58" s="5">
        <v>43494</v>
      </c>
      <c r="B58" s="1">
        <f t="shared" si="0"/>
        <v>2</v>
      </c>
    </row>
    <row r="59" spans="1:2" x14ac:dyDescent="0.25">
      <c r="A59" s="5">
        <v>43495</v>
      </c>
      <c r="B59" s="1">
        <f t="shared" si="0"/>
        <v>3</v>
      </c>
    </row>
    <row r="60" spans="1:2" x14ac:dyDescent="0.25">
      <c r="A60" s="5">
        <v>43496</v>
      </c>
      <c r="B60" s="1">
        <f t="shared" si="0"/>
        <v>4</v>
      </c>
    </row>
    <row r="61" spans="1:2" x14ac:dyDescent="0.25">
      <c r="A61" s="5">
        <v>43497</v>
      </c>
      <c r="B61" s="1">
        <f t="shared" si="0"/>
        <v>5</v>
      </c>
    </row>
    <row r="62" spans="1:2" x14ac:dyDescent="0.25">
      <c r="A62" s="5">
        <v>43498</v>
      </c>
      <c r="B62" s="1">
        <f t="shared" si="0"/>
        <v>6</v>
      </c>
    </row>
    <row r="63" spans="1:2" x14ac:dyDescent="0.25">
      <c r="A63" s="5">
        <v>43499</v>
      </c>
      <c r="B63" s="1">
        <f t="shared" si="0"/>
        <v>7</v>
      </c>
    </row>
    <row r="64" spans="1:2" x14ac:dyDescent="0.25">
      <c r="A64" s="5">
        <v>43500</v>
      </c>
      <c r="B64" s="1">
        <f t="shared" si="0"/>
        <v>1</v>
      </c>
    </row>
    <row r="65" spans="1:2" x14ac:dyDescent="0.25">
      <c r="A65" s="5">
        <v>43501</v>
      </c>
      <c r="B65" s="1">
        <f t="shared" si="0"/>
        <v>2</v>
      </c>
    </row>
    <row r="66" spans="1:2" x14ac:dyDescent="0.25">
      <c r="A66" s="5">
        <v>43502</v>
      </c>
      <c r="B66" s="1">
        <f t="shared" si="0"/>
        <v>3</v>
      </c>
    </row>
    <row r="67" spans="1:2" x14ac:dyDescent="0.25">
      <c r="A67" s="5">
        <v>43503</v>
      </c>
      <c r="B67" s="1">
        <f t="shared" si="0"/>
        <v>4</v>
      </c>
    </row>
    <row r="68" spans="1:2" x14ac:dyDescent="0.25">
      <c r="A68" s="5">
        <v>43504</v>
      </c>
      <c r="B68" s="1">
        <f t="shared" ref="B68:B93" si="7">WEEKDAY(A68,2)</f>
        <v>5</v>
      </c>
    </row>
    <row r="69" spans="1:2" x14ac:dyDescent="0.25">
      <c r="A69" s="5">
        <v>43505</v>
      </c>
      <c r="B69" s="1">
        <f t="shared" si="7"/>
        <v>6</v>
      </c>
    </row>
    <row r="70" spans="1:2" x14ac:dyDescent="0.25">
      <c r="A70" s="5">
        <v>43506</v>
      </c>
      <c r="B70" s="1">
        <f t="shared" si="7"/>
        <v>7</v>
      </c>
    </row>
    <row r="71" spans="1:2" x14ac:dyDescent="0.25">
      <c r="A71" s="5">
        <v>43507</v>
      </c>
      <c r="B71" s="1">
        <f t="shared" si="7"/>
        <v>1</v>
      </c>
    </row>
    <row r="72" spans="1:2" x14ac:dyDescent="0.25">
      <c r="A72" s="5">
        <v>43508</v>
      </c>
      <c r="B72" s="1">
        <f t="shared" si="7"/>
        <v>2</v>
      </c>
    </row>
    <row r="73" spans="1:2" x14ac:dyDescent="0.25">
      <c r="A73" s="5">
        <v>43509</v>
      </c>
      <c r="B73" s="1">
        <f t="shared" si="7"/>
        <v>3</v>
      </c>
    </row>
    <row r="74" spans="1:2" x14ac:dyDescent="0.25">
      <c r="A74" s="5">
        <v>43510</v>
      </c>
      <c r="B74" s="1">
        <f t="shared" si="7"/>
        <v>4</v>
      </c>
    </row>
    <row r="75" spans="1:2" x14ac:dyDescent="0.25">
      <c r="A75" s="5">
        <v>43511</v>
      </c>
      <c r="B75" s="1">
        <f t="shared" si="7"/>
        <v>5</v>
      </c>
    </row>
    <row r="76" spans="1:2" x14ac:dyDescent="0.25">
      <c r="A76" s="5">
        <v>43512</v>
      </c>
      <c r="B76" s="1">
        <f t="shared" si="7"/>
        <v>6</v>
      </c>
    </row>
    <row r="77" spans="1:2" x14ac:dyDescent="0.25">
      <c r="A77" s="5">
        <v>43513</v>
      </c>
      <c r="B77" s="1">
        <f t="shared" si="7"/>
        <v>7</v>
      </c>
    </row>
    <row r="78" spans="1:2" x14ac:dyDescent="0.25">
      <c r="A78" s="5">
        <v>43514</v>
      </c>
      <c r="B78" s="1">
        <f t="shared" si="7"/>
        <v>1</v>
      </c>
    </row>
    <row r="79" spans="1:2" x14ac:dyDescent="0.25">
      <c r="A79" s="5">
        <v>43515</v>
      </c>
      <c r="B79" s="1">
        <f t="shared" si="7"/>
        <v>2</v>
      </c>
    </row>
    <row r="80" spans="1:2" x14ac:dyDescent="0.25">
      <c r="A80" s="5">
        <v>43516</v>
      </c>
      <c r="B80" s="1">
        <f t="shared" si="7"/>
        <v>3</v>
      </c>
    </row>
    <row r="81" spans="1:2" x14ac:dyDescent="0.25">
      <c r="A81" s="5">
        <v>43517</v>
      </c>
      <c r="B81" s="1">
        <f t="shared" si="7"/>
        <v>4</v>
      </c>
    </row>
    <row r="82" spans="1:2" x14ac:dyDescent="0.25">
      <c r="A82" s="5">
        <v>43518</v>
      </c>
      <c r="B82" s="1">
        <f t="shared" si="7"/>
        <v>5</v>
      </c>
    </row>
    <row r="83" spans="1:2" x14ac:dyDescent="0.25">
      <c r="A83" s="5">
        <v>43519</v>
      </c>
      <c r="B83" s="1">
        <f t="shared" si="7"/>
        <v>6</v>
      </c>
    </row>
    <row r="84" spans="1:2" x14ac:dyDescent="0.25">
      <c r="A84" s="5">
        <v>43520</v>
      </c>
      <c r="B84" s="1">
        <f t="shared" si="7"/>
        <v>7</v>
      </c>
    </row>
    <row r="85" spans="1:2" x14ac:dyDescent="0.25">
      <c r="A85" s="5">
        <v>43521</v>
      </c>
      <c r="B85" s="1">
        <f t="shared" si="7"/>
        <v>1</v>
      </c>
    </row>
    <row r="86" spans="1:2" x14ac:dyDescent="0.25">
      <c r="A86" s="5">
        <v>43522</v>
      </c>
      <c r="B86" s="1">
        <f t="shared" si="7"/>
        <v>2</v>
      </c>
    </row>
    <row r="87" spans="1:2" x14ac:dyDescent="0.25">
      <c r="A87" s="5">
        <v>43523</v>
      </c>
      <c r="B87" s="1">
        <f t="shared" si="7"/>
        <v>3</v>
      </c>
    </row>
    <row r="88" spans="1:2" x14ac:dyDescent="0.25">
      <c r="A88" s="5">
        <v>43524</v>
      </c>
      <c r="B88" s="1">
        <f t="shared" si="7"/>
        <v>4</v>
      </c>
    </row>
    <row r="89" spans="1:2" x14ac:dyDescent="0.25">
      <c r="A89" s="5">
        <v>43525</v>
      </c>
      <c r="B89" s="1">
        <f t="shared" si="7"/>
        <v>5</v>
      </c>
    </row>
    <row r="90" spans="1:2" x14ac:dyDescent="0.25">
      <c r="A90" s="5">
        <v>43526</v>
      </c>
      <c r="B90" s="1">
        <f t="shared" si="7"/>
        <v>6</v>
      </c>
    </row>
    <row r="91" spans="1:2" x14ac:dyDescent="0.25">
      <c r="A91" s="5">
        <v>43527</v>
      </c>
      <c r="B91" s="1">
        <f t="shared" si="7"/>
        <v>7</v>
      </c>
    </row>
    <row r="92" spans="1:2" x14ac:dyDescent="0.25">
      <c r="A92" s="5">
        <v>43528</v>
      </c>
      <c r="B92" s="1">
        <f t="shared" si="7"/>
        <v>1</v>
      </c>
    </row>
    <row r="93" spans="1:2" x14ac:dyDescent="0.25">
      <c r="A93" s="5">
        <v>43529</v>
      </c>
      <c r="B93" s="1">
        <f t="shared" si="7"/>
        <v>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2017</vt:lpstr>
      <vt:lpstr>Sheet3</vt:lpstr>
      <vt:lpstr>2018</vt:lpstr>
      <vt:lpstr>2019</vt:lpstr>
      <vt:lpstr>Analysis</vt:lpstr>
      <vt:lpstr>Asset</vt:lpstr>
      <vt:lpstr>6Year回顾</vt:lpstr>
      <vt:lpstr>许氏详细</vt:lpstr>
      <vt:lpstr>许氏</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2019-02-01T04:41:49Z</dcterms:modified>
</cp:coreProperties>
</file>